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Обзор!$A$389</definedName>
    <definedName name="OLE_LINK16" localSheetId="0">Обзор!$A$398</definedName>
    <definedName name="OLE_LINK27" localSheetId="0">Обзор!$A$403</definedName>
    <definedName name="OLE_LINK28" localSheetId="0">Обзор!$A$409</definedName>
    <definedName name="OLE_LINK4" localSheetId="0">Обзор!$A$390</definedName>
    <definedName name="OLE_LINK5" localSheetId="0">Обзор!$A$394</definedName>
    <definedName name="OLE_LINK7" localSheetId="0">Обзор!$A$395</definedName>
  </definedNames>
  <calcPr calcId="124519" refMode="R1C1"/>
</workbook>
</file>

<file path=xl/calcChain.xml><?xml version="1.0" encoding="utf-8"?>
<calcChain xmlns="http://schemas.openxmlformats.org/spreadsheetml/2006/main">
  <c r="A137" i="1"/>
  <c r="L6" i="3" l="1"/>
  <c r="K167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53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66" i="1" s="1"/>
  <c r="L5" i="3"/>
  <c r="H167" i="1" s="1"/>
  <c r="J5" i="3"/>
  <c r="H166" i="1" s="1"/>
  <c r="L4" i="3"/>
  <c r="J4"/>
  <c r="E166" i="1" s="1"/>
  <c r="H4" i="3"/>
  <c r="E135" i="1" s="1"/>
  <c r="H6" i="3"/>
  <c r="H5"/>
  <c r="H135" i="1" s="1"/>
  <c r="L7" i="3" l="1"/>
  <c r="L14" s="1"/>
  <c r="E167" i="1"/>
  <c r="L247"/>
  <c r="L18" i="3"/>
  <c r="J18"/>
  <c r="H18"/>
  <c r="L485" i="1" l="1"/>
  <c r="K485"/>
  <c r="A342"/>
  <c r="N348"/>
  <c r="M485" l="1"/>
  <c r="K307"/>
  <c r="M307" s="1"/>
  <c r="K312"/>
  <c r="M312" s="1"/>
  <c r="K317"/>
  <c r="M317" s="1"/>
  <c r="K325"/>
  <c r="M325" s="1"/>
  <c r="K330"/>
  <c r="M330" s="1"/>
  <c r="K340"/>
  <c r="M340" s="1"/>
  <c r="K371"/>
  <c r="M371" s="1"/>
  <c r="K376"/>
  <c r="M376" s="1"/>
  <c r="K381"/>
  <c r="M381" s="1"/>
  <c r="K302"/>
  <c r="M302" s="1"/>
  <c r="K334"/>
  <c r="M334" s="1"/>
  <c r="K380"/>
  <c r="M380" s="1"/>
  <c r="K305"/>
  <c r="M305" s="1"/>
  <c r="K310"/>
  <c r="M310" s="1"/>
  <c r="K315"/>
  <c r="M315" s="1"/>
  <c r="K323"/>
  <c r="M323" s="1"/>
  <c r="K328"/>
  <c r="M328" s="1"/>
  <c r="K338"/>
  <c r="M338" s="1"/>
  <c r="K369"/>
  <c r="M369" s="1"/>
  <c r="K374"/>
  <c r="M374" s="1"/>
  <c r="K332"/>
  <c r="M332" s="1"/>
  <c r="K303"/>
  <c r="M303" s="1"/>
  <c r="K308"/>
  <c r="M308" s="1"/>
  <c r="K313"/>
  <c r="M313" s="1"/>
  <c r="K321"/>
  <c r="M321" s="1"/>
  <c r="K326"/>
  <c r="M326" s="1"/>
  <c r="K336"/>
  <c r="M336" s="1"/>
  <c r="M100" i="3"/>
  <c r="M102"/>
  <c r="K367" i="1"/>
  <c r="M367" s="1"/>
  <c r="K372"/>
  <c r="M372" s="1"/>
  <c r="K377"/>
  <c r="M377" s="1"/>
  <c r="M106" i="3"/>
  <c r="M109"/>
  <c r="M110"/>
  <c r="M112"/>
  <c r="M114"/>
  <c r="M116"/>
  <c r="M118"/>
  <c r="M120"/>
  <c r="I121" l="1"/>
  <c r="K459" i="1"/>
  <c r="M459" s="1"/>
  <c r="K436"/>
  <c r="M436" s="1"/>
  <c r="K390"/>
  <c r="M390" s="1"/>
  <c r="K354"/>
  <c r="M354" s="1"/>
  <c r="N354" s="1"/>
  <c r="K460"/>
  <c r="M460" s="1"/>
  <c r="K447"/>
  <c r="M447" s="1"/>
  <c r="K437"/>
  <c r="M437" s="1"/>
  <c r="K424"/>
  <c r="M424" s="1"/>
  <c r="K414"/>
  <c r="M414" s="1"/>
  <c r="K391"/>
  <c r="M391" s="1"/>
  <c r="K355"/>
  <c r="M355" s="1"/>
  <c r="N355" s="1"/>
  <c r="K345"/>
  <c r="M345" s="1"/>
  <c r="N345" s="1"/>
  <c r="K461"/>
  <c r="M461" s="1"/>
  <c r="K448"/>
  <c r="M448" s="1"/>
  <c r="K438"/>
  <c r="M438" s="1"/>
  <c r="K425"/>
  <c r="M425" s="1"/>
  <c r="K415"/>
  <c r="M415" s="1"/>
  <c r="K402"/>
  <c r="M402" s="1"/>
  <c r="K392"/>
  <c r="M392" s="1"/>
  <c r="K356"/>
  <c r="M356" s="1"/>
  <c r="N356" s="1"/>
  <c r="K346"/>
  <c r="M346" s="1"/>
  <c r="N346" s="1"/>
  <c r="K462"/>
  <c r="M462" s="1"/>
  <c r="K449"/>
  <c r="M449" s="1"/>
  <c r="K439"/>
  <c r="M439" s="1"/>
  <c r="K426"/>
  <c r="M426" s="1"/>
  <c r="K416"/>
  <c r="M416" s="1"/>
  <c r="K403"/>
  <c r="M403" s="1"/>
  <c r="K393"/>
  <c r="M393" s="1"/>
  <c r="K357"/>
  <c r="M357" s="1"/>
  <c r="N357" s="1"/>
  <c r="K347"/>
  <c r="M347" s="1"/>
  <c r="N347" s="1"/>
  <c r="K463"/>
  <c r="M463" s="1"/>
  <c r="K450"/>
  <c r="M450" s="1"/>
  <c r="K440"/>
  <c r="M440" s="1"/>
  <c r="K427"/>
  <c r="M427" s="1"/>
  <c r="K417"/>
  <c r="M417" s="1"/>
  <c r="K404"/>
  <c r="M404" s="1"/>
  <c r="K394"/>
  <c r="M394" s="1"/>
  <c r="K358"/>
  <c r="M358" s="1"/>
  <c r="N358" s="1"/>
  <c r="K348"/>
  <c r="M348" s="1"/>
  <c r="K298"/>
  <c r="M298" s="1"/>
  <c r="K300"/>
  <c r="M300" s="1"/>
  <c r="M91" i="3"/>
  <c r="M94"/>
  <c r="M96"/>
  <c r="M98"/>
  <c r="M104"/>
  <c r="H121"/>
  <c r="J121"/>
  <c r="L121"/>
  <c r="K304" i="1"/>
  <c r="M304" s="1"/>
  <c r="K306"/>
  <c r="M306" s="1"/>
  <c r="K309"/>
  <c r="M309" s="1"/>
  <c r="K311"/>
  <c r="M311" s="1"/>
  <c r="K314"/>
  <c r="M314" s="1"/>
  <c r="K316"/>
  <c r="M316" s="1"/>
  <c r="K322"/>
  <c r="M322" s="1"/>
  <c r="K324"/>
  <c r="M324" s="1"/>
  <c r="K327"/>
  <c r="M327" s="1"/>
  <c r="K329"/>
  <c r="M329" s="1"/>
  <c r="K331"/>
  <c r="M331" s="1"/>
  <c r="K333"/>
  <c r="M333" s="1"/>
  <c r="K335"/>
  <c r="M335" s="1"/>
  <c r="K337"/>
  <c r="M337" s="1"/>
  <c r="K339"/>
  <c r="M339" s="1"/>
  <c r="K368"/>
  <c r="M368" s="1"/>
  <c r="K370"/>
  <c r="M370" s="1"/>
  <c r="K373"/>
  <c r="M373" s="1"/>
  <c r="K375"/>
  <c r="M375" s="1"/>
  <c r="K378"/>
  <c r="M378" s="1"/>
  <c r="K446"/>
  <c r="M446" s="1"/>
  <c r="K423"/>
  <c r="M423" s="1"/>
  <c r="K413"/>
  <c r="M413" s="1"/>
  <c r="K400"/>
  <c r="M400" s="1"/>
  <c r="K344"/>
  <c r="M344" s="1"/>
  <c r="N344" s="1"/>
  <c r="K401"/>
  <c r="M401" s="1"/>
  <c r="K464"/>
  <c r="M464" s="1"/>
  <c r="K451"/>
  <c r="M451" s="1"/>
  <c r="K441"/>
  <c r="M441" s="1"/>
  <c r="K428"/>
  <c r="M428" s="1"/>
  <c r="K418"/>
  <c r="M418" s="1"/>
  <c r="K405"/>
  <c r="M405" s="1"/>
  <c r="K395"/>
  <c r="M395" s="1"/>
  <c r="K382"/>
  <c r="M382" s="1"/>
  <c r="K359"/>
  <c r="M359" s="1"/>
  <c r="N359" s="1"/>
  <c r="K349"/>
  <c r="M349" s="1"/>
  <c r="N349" s="1"/>
  <c r="K465"/>
  <c r="M465" s="1"/>
  <c r="K452"/>
  <c r="M452" s="1"/>
  <c r="K442"/>
  <c r="M442" s="1"/>
  <c r="K429"/>
  <c r="M429" s="1"/>
  <c r="K419"/>
  <c r="M419" s="1"/>
  <c r="K406"/>
  <c r="M406" s="1"/>
  <c r="K396"/>
  <c r="M396" s="1"/>
  <c r="K383"/>
  <c r="M383" s="1"/>
  <c r="K360"/>
  <c r="M360" s="1"/>
  <c r="N360" s="1"/>
  <c r="K350"/>
  <c r="M350" s="1"/>
  <c r="N350" s="1"/>
  <c r="K466"/>
  <c r="M466" s="1"/>
  <c r="K453"/>
  <c r="M453" s="1"/>
  <c r="K443"/>
  <c r="M443" s="1"/>
  <c r="K430"/>
  <c r="M430" s="1"/>
  <c r="K420"/>
  <c r="M420" s="1"/>
  <c r="K407"/>
  <c r="M407" s="1"/>
  <c r="K397"/>
  <c r="M397" s="1"/>
  <c r="K384"/>
  <c r="M384" s="1"/>
  <c r="K361"/>
  <c r="M361" s="1"/>
  <c r="N361" s="1"/>
  <c r="K351"/>
  <c r="M351" s="1"/>
  <c r="N351" s="1"/>
  <c r="K467"/>
  <c r="M467" s="1"/>
  <c r="K454"/>
  <c r="M454" s="1"/>
  <c r="K444"/>
  <c r="M444" s="1"/>
  <c r="K431"/>
  <c r="M431" s="1"/>
  <c r="K421"/>
  <c r="M421" s="1"/>
  <c r="K408"/>
  <c r="M408" s="1"/>
  <c r="K398"/>
  <c r="M398" s="1"/>
  <c r="K385"/>
  <c r="M385" s="1"/>
  <c r="K362"/>
  <c r="M362" s="1"/>
  <c r="N362" s="1"/>
  <c r="K352"/>
  <c r="M352" s="1"/>
  <c r="N352" s="1"/>
  <c r="K468"/>
  <c r="M468" s="1"/>
  <c r="K455"/>
  <c r="M455" s="1"/>
  <c r="K445"/>
  <c r="M445" s="1"/>
  <c r="K432"/>
  <c r="M432" s="1"/>
  <c r="K422"/>
  <c r="M422" s="1"/>
  <c r="K409"/>
  <c r="M409" s="1"/>
  <c r="K399"/>
  <c r="M399" s="1"/>
  <c r="K386"/>
  <c r="M386" s="1"/>
  <c r="K363"/>
  <c r="M363" s="1"/>
  <c r="N363" s="1"/>
  <c r="K353"/>
  <c r="M353" s="1"/>
  <c r="N353" s="1"/>
  <c r="K299"/>
  <c r="M299" s="1"/>
  <c r="K301"/>
  <c r="M301" s="1"/>
  <c r="M92" i="3"/>
  <c r="M95"/>
  <c r="M97"/>
  <c r="M99"/>
  <c r="M101"/>
  <c r="M103"/>
  <c r="M105"/>
  <c r="M107"/>
  <c r="M108"/>
  <c r="M111"/>
  <c r="M113"/>
  <c r="M115"/>
  <c r="L437" i="1" s="1"/>
  <c r="M117" i="3"/>
  <c r="M119"/>
  <c r="K121"/>
  <c r="M93"/>
  <c r="K379" i="1"/>
  <c r="M379" s="1"/>
  <c r="F485"/>
  <c r="A485"/>
  <c r="H85" i="3" l="1"/>
  <c r="L486" i="1" s="1"/>
  <c r="H83" i="3"/>
  <c r="K486" i="1" s="1"/>
  <c r="E485"/>
  <c r="H87" i="3"/>
  <c r="M486" i="1" s="1"/>
  <c r="J83" i="3"/>
  <c r="J85"/>
  <c r="L83"/>
  <c r="L85"/>
  <c r="M121"/>
  <c r="L440" i="1"/>
  <c r="L438"/>
  <c r="L436"/>
  <c r="L439"/>
  <c r="A457"/>
  <c r="A434"/>
  <c r="A411"/>
  <c r="A388"/>
  <c r="A365"/>
  <c r="N468"/>
  <c r="N467"/>
  <c r="N466"/>
  <c r="N465"/>
  <c r="N464"/>
  <c r="N463"/>
  <c r="N462"/>
  <c r="N461"/>
  <c r="N460"/>
  <c r="N459"/>
  <c r="N455"/>
  <c r="N454"/>
  <c r="N453"/>
  <c r="N452"/>
  <c r="N451"/>
  <c r="N450"/>
  <c r="N449"/>
  <c r="N448"/>
  <c r="N447"/>
  <c r="N446"/>
  <c r="N445"/>
  <c r="N444"/>
  <c r="N443"/>
  <c r="N442"/>
  <c r="N441"/>
  <c r="N440"/>
  <c r="N439"/>
  <c r="N438"/>
  <c r="N437"/>
  <c r="N436"/>
  <c r="N432"/>
  <c r="N431"/>
  <c r="N430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386"/>
  <c r="N385"/>
  <c r="N384"/>
  <c r="N383"/>
  <c r="N382"/>
  <c r="N381"/>
  <c r="N380"/>
  <c r="N379"/>
  <c r="N378"/>
  <c r="N377"/>
  <c r="N376"/>
  <c r="N375"/>
  <c r="N374"/>
  <c r="N373"/>
  <c r="N372"/>
  <c r="N371"/>
  <c r="N370"/>
  <c r="N369"/>
  <c r="N368"/>
  <c r="N367"/>
  <c r="A319"/>
  <c r="A296"/>
  <c r="N340"/>
  <c r="N339"/>
  <c r="N338"/>
  <c r="N337"/>
  <c r="N335"/>
  <c r="N334"/>
  <c r="N333"/>
  <c r="N332"/>
  <c r="N331"/>
  <c r="N330"/>
  <c r="N329"/>
  <c r="N328"/>
  <c r="N327"/>
  <c r="N326"/>
  <c r="N325"/>
  <c r="N324"/>
  <c r="N323"/>
  <c r="N322"/>
  <c r="N321"/>
  <c r="N317"/>
  <c r="N316"/>
  <c r="N315"/>
  <c r="N314"/>
  <c r="N313"/>
  <c r="N312"/>
  <c r="N311"/>
  <c r="N310"/>
  <c r="N309"/>
  <c r="N308"/>
  <c r="N307"/>
  <c r="N306"/>
  <c r="N304"/>
  <c r="N303"/>
  <c r="N302"/>
  <c r="N301"/>
  <c r="N300"/>
  <c r="N299"/>
  <c r="N298"/>
  <c r="N336" l="1"/>
  <c r="N305"/>
  <c r="J485" l="1"/>
  <c r="I485"/>
  <c r="F13" i="4"/>
  <c r="F12"/>
  <c r="F11"/>
  <c r="F10"/>
  <c r="F9"/>
  <c r="F8"/>
  <c r="L246" i="1"/>
  <c r="J246"/>
  <c r="H246"/>
  <c r="L75" i="3" l="1"/>
  <c r="H75"/>
  <c r="F486" i="1" s="1"/>
  <c r="J75" i="3"/>
  <c r="H485" i="1"/>
  <c r="H290"/>
  <c r="H291"/>
  <c r="H292"/>
  <c r="H293"/>
  <c r="H294"/>
  <c r="L69" i="3"/>
  <c r="L294" i="1" s="1"/>
  <c r="L65" i="3"/>
  <c r="L66"/>
  <c r="L291" i="1" s="1"/>
  <c r="L67" i="3"/>
  <c r="L292" i="1" s="1"/>
  <c r="L68" i="3"/>
  <c r="L293" i="1" s="1"/>
  <c r="H64" i="3"/>
  <c r="J69" s="1"/>
  <c r="J294" i="1" s="1"/>
  <c r="H285"/>
  <c r="H286"/>
  <c r="H287"/>
  <c r="H288"/>
  <c r="H289"/>
  <c r="L63" i="3"/>
  <c r="L289" i="1" s="1"/>
  <c r="L62" i="3"/>
  <c r="L288" i="1" s="1"/>
  <c r="L61" i="3"/>
  <c r="L287" i="1" s="1"/>
  <c r="L60" i="3"/>
  <c r="L286" i="1" s="1"/>
  <c r="L59" i="3"/>
  <c r="L285" i="1" s="1"/>
  <c r="H58" i="3"/>
  <c r="J63" s="1"/>
  <c r="J289" i="1" s="1"/>
  <c r="H280"/>
  <c r="H281"/>
  <c r="H282"/>
  <c r="H283"/>
  <c r="H284"/>
  <c r="L57" i="3"/>
  <c r="L284" i="1" s="1"/>
  <c r="L56" i="3"/>
  <c r="L283" i="1" s="1"/>
  <c r="L55" i="3"/>
  <c r="L282" i="1" s="1"/>
  <c r="L54" i="3"/>
  <c r="L281" i="1" s="1"/>
  <c r="L53" i="3"/>
  <c r="L280" i="1" s="1"/>
  <c r="H52" i="3"/>
  <c r="J56" s="1"/>
  <c r="H279" i="1"/>
  <c r="H278"/>
  <c r="H277"/>
  <c r="H276"/>
  <c r="H275"/>
  <c r="L51" i="3"/>
  <c r="L279" i="1" s="1"/>
  <c r="L50" i="3"/>
  <c r="L278" i="1" s="1"/>
  <c r="L49" i="3"/>
  <c r="L277" i="1" s="1"/>
  <c r="L48" i="3"/>
  <c r="L276" i="1" s="1"/>
  <c r="L47" i="3"/>
  <c r="L275" i="1" s="1"/>
  <c r="H46" i="3"/>
  <c r="J50" s="1"/>
  <c r="J278" i="1" s="1"/>
  <c r="H274"/>
  <c r="H273"/>
  <c r="H272"/>
  <c r="H271"/>
  <c r="H270"/>
  <c r="L45" i="3"/>
  <c r="L274" i="1" s="1"/>
  <c r="L44" i="3"/>
  <c r="L273" i="1" s="1"/>
  <c r="L43" i="3"/>
  <c r="L272" i="1" s="1"/>
  <c r="L42" i="3"/>
  <c r="L271" i="1" s="1"/>
  <c r="L41" i="3"/>
  <c r="L270" i="1" s="1"/>
  <c r="H40" i="3"/>
  <c r="J44" s="1"/>
  <c r="J273" i="1" s="1"/>
  <c r="A268"/>
  <c r="L81" i="3" l="1"/>
  <c r="L79"/>
  <c r="J81"/>
  <c r="J79"/>
  <c r="H79"/>
  <c r="I486" i="1" s="1"/>
  <c r="H81" i="3"/>
  <c r="J486" i="1" s="1"/>
  <c r="J77" i="3"/>
  <c r="H77"/>
  <c r="H486" i="1" s="1"/>
  <c r="L77" i="3"/>
  <c r="J59"/>
  <c r="J285" i="1" s="1"/>
  <c r="J41" i="3"/>
  <c r="J270" i="1" s="1"/>
  <c r="J45" i="3"/>
  <c r="J274" i="1" s="1"/>
  <c r="J47" i="3"/>
  <c r="J275" i="1" s="1"/>
  <c r="J51" i="3"/>
  <c r="J279" i="1" s="1"/>
  <c r="J53" i="3"/>
  <c r="J57"/>
  <c r="L64"/>
  <c r="J43"/>
  <c r="J272" i="1" s="1"/>
  <c r="J49" i="3"/>
  <c r="J277" i="1" s="1"/>
  <c r="J55" i="3"/>
  <c r="J61"/>
  <c r="J287" i="1" s="1"/>
  <c r="J42" i="3"/>
  <c r="J271" i="1" s="1"/>
  <c r="L40" i="3"/>
  <c r="J48"/>
  <c r="J276" i="1" s="1"/>
  <c r="L46" i="3"/>
  <c r="J54"/>
  <c r="L52"/>
  <c r="J60"/>
  <c r="J286" i="1" s="1"/>
  <c r="J62" i="3"/>
  <c r="J288" i="1" s="1"/>
  <c r="L58" i="3"/>
  <c r="J66"/>
  <c r="J291" i="1" s="1"/>
  <c r="J68" i="3"/>
  <c r="J293" i="1" s="1"/>
  <c r="L290"/>
  <c r="J65" i="3"/>
  <c r="J290" i="1" s="1"/>
  <c r="J67" i="3"/>
  <c r="J292" i="1" s="1"/>
  <c r="L259"/>
  <c r="J259"/>
  <c r="H259"/>
  <c r="L256"/>
  <c r="J256"/>
  <c r="H256"/>
  <c r="L253"/>
  <c r="H253"/>
  <c r="L250"/>
  <c r="J250"/>
  <c r="H250"/>
  <c r="J247"/>
  <c r="H247"/>
  <c r="L38" i="3"/>
  <c r="L261" i="1" s="1"/>
  <c r="L37" i="3"/>
  <c r="L258" i="1" s="1"/>
  <c r="L36" i="3"/>
  <c r="L255" i="1" s="1"/>
  <c r="L35" i="3"/>
  <c r="L252" i="1" s="1"/>
  <c r="L34" i="3"/>
  <c r="L249" i="1" s="1"/>
  <c r="J38" i="3"/>
  <c r="J261" i="1" s="1"/>
  <c r="J37" i="3"/>
  <c r="J258" i="1" s="1"/>
  <c r="J36" i="3"/>
  <c r="J255" i="1" s="1"/>
  <c r="J35" i="3"/>
  <c r="J252" i="1" s="1"/>
  <c r="J34" i="3"/>
  <c r="J249" i="1" s="1"/>
  <c r="H38" i="3"/>
  <c r="H261" i="1" s="1"/>
  <c r="H37" i="3"/>
  <c r="H258" i="1" s="1"/>
  <c r="H36" i="3"/>
  <c r="H255" i="1" s="1"/>
  <c r="H35" i="3"/>
  <c r="H252" i="1" s="1"/>
  <c r="H34" i="3"/>
  <c r="H249" i="1" s="1"/>
  <c r="L26" i="3"/>
  <c r="L30" s="1"/>
  <c r="L254" i="1" s="1"/>
  <c r="J26" i="3"/>
  <c r="J32" s="1"/>
  <c r="J260" i="1" s="1"/>
  <c r="H26" i="3"/>
  <c r="H30" s="1"/>
  <c r="H254" i="1" s="1"/>
  <c r="J58" i="3" l="1"/>
  <c r="J52"/>
  <c r="H28"/>
  <c r="H248" i="1" s="1"/>
  <c r="H31" i="3"/>
  <c r="H257" i="1" s="1"/>
  <c r="J28" i="3"/>
  <c r="J248" i="1" s="1"/>
  <c r="J31" i="3"/>
  <c r="J257" i="1" s="1"/>
  <c r="L28" i="3"/>
  <c r="L248" i="1" s="1"/>
  <c r="L31" i="3"/>
  <c r="L257" i="1" s="1"/>
  <c r="J30" i="3"/>
  <c r="J254" i="1" s="1"/>
  <c r="J40" i="3"/>
  <c r="J64"/>
  <c r="H29"/>
  <c r="H251" i="1" s="1"/>
  <c r="H32" i="3"/>
  <c r="H260" i="1" s="1"/>
  <c r="J29" i="3"/>
  <c r="J251" i="1" s="1"/>
  <c r="L29" i="3"/>
  <c r="L251" i="1" s="1"/>
  <c r="L32" i="3"/>
  <c r="L260" i="1" s="1"/>
  <c r="J46" i="3"/>
  <c r="E223" i="1"/>
  <c r="C223"/>
  <c r="A223"/>
  <c r="J199"/>
  <c r="H199"/>
  <c r="F199"/>
  <c r="J197"/>
  <c r="H197"/>
  <c r="F197"/>
  <c r="J195"/>
  <c r="H195"/>
  <c r="F195"/>
  <c r="A199"/>
  <c r="A197"/>
  <c r="A195"/>
  <c r="A167"/>
  <c r="A166"/>
  <c r="A165"/>
  <c r="L17" i="3"/>
  <c r="J7"/>
  <c r="J17" s="1"/>
  <c r="H7"/>
  <c r="H17" s="1"/>
  <c r="K137" i="1"/>
  <c r="K136"/>
  <c r="K135"/>
  <c r="H136"/>
  <c r="E136"/>
  <c r="L3" i="3"/>
  <c r="J3"/>
  <c r="H3"/>
  <c r="A136" i="1"/>
  <c r="A135"/>
  <c r="C485" l="1"/>
  <c r="J73" i="3"/>
  <c r="H73"/>
  <c r="E486" i="1" s="1"/>
  <c r="L73" i="3"/>
  <c r="J71"/>
  <c r="J20"/>
  <c r="H71"/>
  <c r="H20"/>
  <c r="L71"/>
  <c r="L20"/>
  <c r="H14"/>
  <c r="J14"/>
  <c r="L10"/>
  <c r="L8"/>
  <c r="H10"/>
  <c r="K165" i="1" s="1"/>
  <c r="H8" i="3"/>
  <c r="E165" i="1" s="1"/>
  <c r="H9" i="3"/>
  <c r="H165" i="1" s="1"/>
  <c r="J8" i="3"/>
  <c r="J10"/>
  <c r="L9"/>
  <c r="J16"/>
  <c r="C224" i="1" s="1"/>
  <c r="J9" i="3"/>
  <c r="H16"/>
  <c r="A224" i="1" s="1"/>
  <c r="L16" i="3"/>
  <c r="E224" i="1" s="1"/>
  <c r="L27" i="3" l="1"/>
  <c r="L33"/>
  <c r="H27"/>
  <c r="H33"/>
  <c r="J33"/>
  <c r="J27"/>
  <c r="H15"/>
  <c r="L195" i="1"/>
  <c r="J15" i="3"/>
  <c r="L197" i="1"/>
  <c r="L15" i="3"/>
  <c r="F196" i="1" l="1"/>
  <c r="J196"/>
  <c r="H196"/>
  <c r="L196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<sst xmlns="http://schemas.openxmlformats.org/spreadsheetml/2006/main" count="858" uniqueCount="296">
  <si>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</si>
  <si>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</si>
  <si>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</si>
  <si>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</si>
  <si>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</si>
  <si>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</si>
  <si>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</si>
  <si>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</si>
  <si>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</si>
  <si>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</si>
  <si>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</si>
  <si>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</si>
  <si>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</si>
  <si>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</si>
  <si>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</si>
  <si>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</si>
  <si>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</si>
  <si>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</si>
  <si>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</si>
  <si>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</si>
  <si>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</si>
  <si>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</si>
  <si>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</si>
  <si>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</si>
  <si>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</si>
  <si>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</si>
  <si>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</si>
  <si>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</si>
  <si>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</si>
  <si>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</si>
  <si>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</si>
  <si>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</si>
  <si>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</si>
  <si>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</si>
  <si>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</si>
  <si>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</si>
  <si>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</si>
  <si>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</si>
  <si>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</si>
  <si>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</si>
  <si>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</si>
  <si>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</si>
  <si>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</si>
  <si>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</si>
  <si>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</si>
  <si>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</si>
  <si>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</si>
  <si>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</si>
  <si>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</si>
  <si>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</si>
  <si>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</si>
  <si>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</si>
  <si>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</si>
  <si>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</si>
  <si>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</si>
  <si>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</si>
  <si>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</si>
  <si>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</si>
  <si>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</si>
  <si>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</si>
  <si>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</si>
  <si>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</si>
  <si>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</si>
  <si>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</si>
  <si>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</si>
  <si>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</si>
  <si>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</si>
  <si>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</si>
  <si>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</si>
  <si>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</si>
  <si>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</si>
  <si>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</si>
  <si>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</si>
  <si>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</si>
  <si>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</si>
  <si>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</si>
  <si>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</si>
  <si>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</si>
  <si>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</si>
  <si>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</si>
  <si>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</si>
  <si>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</si>
  <si>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</si>
  <si>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</si>
  <si>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</si>
  <si>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</si>
  <si>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</si>
  <si>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</si>
  <si>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</si>
  <si>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</si>
  <si>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</si>
  <si>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</si>
  <si>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</si>
  <si>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</si>
  <si>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</si>
  <si>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</si>
  <si>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</si>
  <si>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</si>
  <si>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</si>
  <si>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</si>
  <si>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</si>
  <si>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</si>
  <si>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</si>
  <si>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</si>
  <si>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</si>
  <si>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</si>
  <si>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</si>
  <si>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</si>
  <si>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</si>
  <si>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</si>
  <si>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</si>
  <si>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</si>
  <si>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</si>
  <si>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</si>
  <si>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</si>
  <si>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</si>
  <si>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</si>
  <si>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</si>
  <si>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</si>
  <si>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</si>
  <si>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</si>
  <si>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</si>
  <si>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</si>
  <si>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</si>
  <si>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</si>
  <si>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</si>
  <si>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</si>
  <si>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</si>
  <si>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</si>
  <si>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</si>
  <si>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</si>
  <si>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</si>
  <si>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</si>
  <si>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</si>
  <si>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</si>
  <si>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</si>
  <si>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</si>
  <si>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</si>
  <si>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</si>
  <si>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</si>
  <si>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</si>
  <si>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</si>
  <si>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</si>
  <si>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</si>
  <si>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</si>
  <si>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</si>
  <si>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</si>
  <si>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</si>
  <si>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</si>
  <si>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</si>
  <si>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</si>
  <si>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</si>
  <si>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</si>
  <si>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</si>
  <si>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</si>
  <si>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</si>
  <si>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</si>
  <si>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</si>
  <si>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</si>
  <si>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</si>
  <si>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</si>
  <si>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</si>
  <si>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</si>
  <si>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</si>
  <si>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</si>
  <si>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</si>
  <si>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</si>
  <si>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</si>
  <si>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</si>
  <si>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</si>
  <si>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</si>
  <si>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</si>
  <si>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</si>
  <si>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</si>
  <si>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</si>
  <si>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</si>
  <si>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</si>
  <si>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</si>
  <si>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</si>
  <si>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</si>
  <si>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</si>
  <si>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</si>
  <si>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</si>
  <si>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</si>
  <si>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</si>
  <si>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</si>
  <si>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</si>
  <si>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</si>
  <si>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</si>
  <si>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</si>
  <si>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</si>
  <si>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</si>
  <si>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</si>
  <si>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</si>
  <si>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</si>
  <si>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</si>
  <si>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</si>
  <si>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</si>
  <si>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</si>
  <si>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</si>
  <si>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</si>
  <si>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</si>
  <si>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</si>
  <si>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</si>
  <si>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</si>
  <si>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</si>
  <si>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</si>
  <si>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</si>
  <si>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</si>
  <si>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</si>
  <si>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</si>
  <si>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</si>
  <si>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</si>
  <si>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</si>
  <si>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</si>
  <si>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</si>
  <si>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</si>
  <si>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</si>
  <si>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</si>
  <si>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</si>
  <si>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</si>
  <si>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</si>
  <si>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</si>
  <si>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</si>
  <si>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</si>
  <si>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</si>
  <si>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</si>
  <si>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</si>
  <si>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</si>
  <si>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</si>
  <si>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</si>
  <si>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</si>
  <si>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</si>
  <si>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</si>
  <si>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</si>
  <si>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</si>
  <si>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</si>
  <si>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</si>
  <si>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</si>
  <si>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</si>
  <si>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</si>
  <si>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</si>
  <si>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</si>
  <si>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</si>
  <si>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</si>
  <si>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</si>
  <si>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</si>
  <si>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</si>
  <si>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</si>
  <si>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</si>
  <si>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</si>
  <si>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</si>
  <si>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</si>
  <si>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</si>
  <si>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</si>
  <si>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</si>
  <si>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</si>
  <si>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</si>
  <si>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</si>
  <si>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</si>
  <si>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</si>
  <si>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</si>
  <si>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</si>
  <si>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</si>
  <si>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</si>
  <si>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</si>
  <si>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</si>
  <si>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</si>
  <si>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</si>
  <si>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</si>
  <si>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</si>
  <si>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</si>
  <si>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</si>
  <si>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</si>
  <si>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</si>
  <si>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</si>
  <si>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</si>
  <si>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</si>
  <si>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</si>
  <si>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</si>
  <si>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</si>
  <si>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</si>
  <si>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</si>
  <si>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</si>
  <si>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</si>
  <si>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</si>
  <si>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</si>
  <si>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</si>
  <si>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</si>
  <si>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</si>
  <si>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</si>
  <si>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III квартал 2019 г.</t>
  </si>
  <si>
    <t>III квартал 2018 г.</t>
  </si>
  <si>
    <t>II квартал 2019 г.</t>
  </si>
  <si>
    <t>Количество жителей Костромской области (2019 г.)</t>
  </si>
  <si>
    <t>Количество жителей Костромской области (2018 г.)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</si>
</sst>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321"/>
          <c:h val="0.74764842072172633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05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16E-2"/>
                  <c:y val="-3.2288696540914543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(Обзор!$A$135,Обзор!$A$136,Обзор!$A$137)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8</c:v>
                </c:pt>
                <c:pt idx="2">
                  <c:v>11</c:v>
                </c:pt>
                <c:pt idx="4">
                  <c:v>1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11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06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(Обзор!$A$135,Обзор!$A$136,Обзор!$A$137)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15</c:v>
                </c:pt>
                <c:pt idx="2">
                  <c:v>2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151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04E-3"/>
                  <c:y val="7.4564007256058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(Обзор!$A$135,Обзор!$A$136,Обзор!$A$137)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119542912"/>
        <c:axId val="119544448"/>
        <c:axId val="0"/>
      </c:bar3DChart>
      <c:catAx>
        <c:axId val="119542912"/>
        <c:scaling>
          <c:orientation val="minMax"/>
        </c:scaling>
        <c:delete val="1"/>
        <c:axPos val="b"/>
        <c:majorTickMark val="none"/>
        <c:tickLblPos val="none"/>
        <c:crossAx val="119544448"/>
        <c:crosses val="autoZero"/>
        <c:auto val="1"/>
        <c:lblAlgn val="ctr"/>
        <c:lblOffset val="100"/>
      </c:catAx>
      <c:valAx>
        <c:axId val="119544448"/>
        <c:scaling>
          <c:orientation val="minMax"/>
        </c:scaling>
        <c:delete val="1"/>
        <c:axPos val="l"/>
        <c:numFmt formatCode="0%" sourceLinked="1"/>
        <c:tickLblPos val="none"/>
        <c:crossAx val="11954291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372E-3"/>
          <c:y val="4.5356720180308416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Обзор!$A$135</c:f>
              <c:strCache>
                <c:ptCount val="1"/>
                <c:pt idx="0">
                  <c:v>III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(Обзор!$E$134,Обзор!$H$134,Обзор!$K$134)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(Обзор!$E$135,Обзор!$H$135,Обзор!$K$135)</c:f>
              <c:numCache>
                <c:formatCode>General</c:formatCode>
                <c:ptCount val="3"/>
                <c:pt idx="0">
                  <c:v>8</c:v>
                </c:pt>
                <c:pt idx="1">
                  <c:v>15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Обзор!$A$136</c:f>
              <c:strCache>
                <c:ptCount val="1"/>
                <c:pt idx="0">
                  <c:v>III квартал 2018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(Обзор!$E$134,Обзор!$H$134,Обзор!$K$134)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(Обзор!$E$136,Обзор!$H$136,Обзор!$K$136)</c:f>
              <c:numCache>
                <c:formatCode>General</c:formatCode>
                <c:ptCount val="3"/>
                <c:pt idx="0">
                  <c:v>11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Обзор!$A$137</c:f>
              <c:strCache>
                <c:ptCount val="1"/>
                <c:pt idx="0">
                  <c:v>II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(Обзор!$E$134,Обзор!$H$134,Обзор!$K$134)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(Обзор!$E$137,Обзор!$H$137,Обзор!$K$137)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</c:ser>
        <c:marker val="1"/>
        <c:axId val="120070144"/>
        <c:axId val="120071680"/>
      </c:lineChart>
      <c:catAx>
        <c:axId val="120070144"/>
        <c:scaling>
          <c:orientation val="minMax"/>
        </c:scaling>
        <c:axPos val="b"/>
        <c:tickLblPos val="nextTo"/>
        <c:crossAx val="120071680"/>
        <c:crosses val="autoZero"/>
        <c:auto val="1"/>
        <c:lblAlgn val="ctr"/>
        <c:lblOffset val="100"/>
      </c:catAx>
      <c:valAx>
        <c:axId val="120071680"/>
        <c:scaling>
          <c:orientation val="minMax"/>
        </c:scaling>
        <c:axPos val="l"/>
        <c:majorGridlines/>
        <c:numFmt formatCode="General" sourceLinked="1"/>
        <c:tickLblPos val="nextTo"/>
        <c:crossAx val="120070144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2991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Обзор!$A$165:$D$167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(Обзор!$H$165,Обзор!$H$166,Обзор!$H$167)</c:f>
              <c:numCache>
                <c:formatCode>0.00</c:formatCode>
                <c:ptCount val="3"/>
                <c:pt idx="0">
                  <c:v>65.217391304347828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Обзор!$A$165:$D$167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(Обзор!$E$165,Обзор!$E$166,Обзор!$E$167)</c:f>
              <c:numCache>
                <c:formatCode>0.00</c:formatCode>
                <c:ptCount val="3"/>
                <c:pt idx="0">
                  <c:v>34.782608695652172</c:v>
                </c:pt>
                <c:pt idx="1">
                  <c:v>11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Обзор!$A$165:$D$167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(Обзор!$K$165,Обзор!$K$166,Обзор!$K$167)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0132352"/>
        <c:axId val="120133888"/>
      </c:lineChart>
      <c:catAx>
        <c:axId val="120132352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20133888"/>
        <c:crosses val="autoZero"/>
        <c:lblAlgn val="ctr"/>
        <c:lblOffset val="100"/>
      </c:catAx>
      <c:valAx>
        <c:axId val="120133888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120132352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475E-2"/>
          <c:y val="3.2075485994125415E-2"/>
          <c:w val="0.96708761445906855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Обзор!$F$194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(Обзор!$A$195,Обзор!$A$197,Обзор!$A$199)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(Обзор!$F$195,Обзор!$F$197,Обзор!$F$199)</c:f>
              <c:numCache>
                <c:formatCode>General</c:formatCode>
                <c:ptCount val="3"/>
                <c:pt idx="0">
                  <c:v>12</c:v>
                </c:pt>
                <c:pt idx="1">
                  <c:v>13</c:v>
                </c:pt>
                <c:pt idx="2">
                  <c:v>17</c:v>
                </c:pt>
              </c:numCache>
            </c:numRef>
          </c:val>
        </c:ser>
        <c:ser>
          <c:idx val="1"/>
          <c:order val="1"/>
          <c:tx>
            <c:strRef>
              <c:f>Обзор!$H$194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(Обзор!$A$195,Обзор!$A$197,Обзор!$A$199)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(Обзор!$H$195,Обзор!$H$197,Обзор!$H$199)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Обзор!$J$194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(Обзор!$A$195,Обзор!$A$197,Обзор!$A$199)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(Обзор!$J$195,Обзор!$J$197,Обзор!$J$199)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Обзор!$L$194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(Обзор!$A$195,Обзор!$A$197,Обзор!$A$199)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(Обзор!$L$195,Обзор!$L$197,Обзор!$L$199)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axId val="120182272"/>
        <c:axId val="120183808"/>
      </c:barChart>
      <c:catAx>
        <c:axId val="12018227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20183808"/>
        <c:crosses val="autoZero"/>
        <c:auto val="1"/>
        <c:lblAlgn val="ctr"/>
        <c:lblOffset val="100"/>
      </c:catAx>
      <c:valAx>
        <c:axId val="120183808"/>
        <c:scaling>
          <c:orientation val="minMax"/>
        </c:scaling>
        <c:axPos val="l"/>
        <c:majorGridlines/>
        <c:numFmt formatCode="General" sourceLinked="1"/>
        <c:tickLblPos val="nextTo"/>
        <c:crossAx val="12018227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12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Обзор!$F$194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899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(Обзор!$A$195,Обзор!$A$197,Обзор!$A$199)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(Обзор!$F$196,Обзор!$F$198,Обзор!$F$200)</c:f>
              <c:numCache>
                <c:formatCode>0.00</c:formatCode>
                <c:ptCount val="3"/>
                <c:pt idx="0">
                  <c:v>52.173913043478258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Обзор!$H$194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658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(Обзор!$A$195,Обзор!$A$197,Обзор!$A$199)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(Обзор!$H$196,Обзор!$H$198,Обзор!$H$200)</c:f>
              <c:numCache>
                <c:formatCode>0.00</c:formatCode>
                <c:ptCount val="3"/>
                <c:pt idx="0">
                  <c:v>4.3478260869565215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Обзор!$J$194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43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46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(Обзор!$A$195,Обзор!$A$197,Обзор!$A$199)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(Обзор!$J$196,Обзор!$J$198,Обзор!$J$200)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Обзор!$L$194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(Обзор!$A$195,Обзор!$A$197,Обзор!$A$199)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(Обзор!$L$196,Обзор!$L$198,Обзор!$L$200)</c:f>
              <c:numCache>
                <c:formatCode>0.00</c:formatCode>
                <c:ptCount val="3"/>
                <c:pt idx="0">
                  <c:v>43.478260869565219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0224000"/>
        <c:axId val="120262656"/>
      </c:lineChart>
      <c:catAx>
        <c:axId val="12022400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20262656"/>
        <c:crosses val="autoZero"/>
        <c:lblAlgn val="ctr"/>
        <c:lblOffset val="100"/>
      </c:catAx>
      <c:valAx>
        <c:axId val="120262656"/>
        <c:scaling>
          <c:orientation val="minMax"/>
        </c:scaling>
        <c:axPos val="l"/>
        <c:majorGridlines/>
        <c:numFmt formatCode="0.00" sourceLinked="1"/>
        <c:tickLblPos val="nextTo"/>
        <c:crossAx val="12022400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484E-2"/>
          <c:y val="3.2075485994125415E-2"/>
          <c:w val="0.9730685153782026"/>
          <c:h val="0.12391587624858755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078" l="1.1151960784313726" r="0.70000000000000062" t="0.750000000000000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47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(Обзор!$A$223,Обзор!$C$223,Обзор!$E$223)</c:f>
              <c:strCache>
                <c:ptCount val="3"/>
                <c:pt idx="0">
                  <c:v>III квартал 2019 г.</c:v>
                </c:pt>
                <c:pt idx="1">
                  <c:v>III квартал 2018 г.</c:v>
                </c:pt>
                <c:pt idx="2">
                  <c:v>II квартал 2019 г.</c:v>
                </c:pt>
              </c:strCache>
            </c:strRef>
          </c:cat>
          <c:val>
            <c:numRef>
              <c:f>(Обзор!$A$224,Обзор!$C$224,Обзор!$E$224)</c:f>
              <c:numCache>
                <c:formatCode>0.000</c:formatCode>
                <c:ptCount val="3"/>
                <c:pt idx="0">
                  <c:v>0.36091622506735793</c:v>
                </c:pt>
                <c:pt idx="1">
                  <c:v>0.2039961272119849</c:v>
                </c:pt>
                <c:pt idx="2">
                  <c:v>1.5544266963458536E-2</c:v>
                </c:pt>
              </c:numCache>
            </c:numRef>
          </c:val>
        </c:ser>
        <c:marker val="1"/>
        <c:axId val="120286592"/>
        <c:axId val="120296576"/>
      </c:lineChart>
      <c:catAx>
        <c:axId val="12028659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0296576"/>
        <c:crosses val="autoZero"/>
        <c:auto val="1"/>
        <c:lblAlgn val="ctr"/>
        <c:lblOffset val="100"/>
      </c:catAx>
      <c:valAx>
        <c:axId val="120296576"/>
        <c:scaling>
          <c:orientation val="minMax"/>
        </c:scaling>
        <c:axPos val="l"/>
        <c:majorGridlines/>
        <c:numFmt formatCode="0.000" sourceLinked="1"/>
        <c:tickLblPos val="nextTo"/>
        <c:crossAx val="120286592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2999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1274888687859124E-2"/>
                  <c:y val="0.1580197589370789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1.3991770635438031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15.384615384615385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9349596716532379E-2"/>
                  <c:y val="3.6173674751173036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5.8823529411764701</c:v>
                </c:pt>
              </c:numCache>
            </c:numRef>
          </c:val>
          <c:shape val="box"/>
        </c:ser>
        <c:gapWidth val="208"/>
        <c:gapDepth val="183"/>
        <c:shape val="cylinder"/>
        <c:axId val="120337152"/>
        <c:axId val="120338688"/>
        <c:axId val="0"/>
      </c:bar3DChart>
      <c:catAx>
        <c:axId val="120337152"/>
        <c:scaling>
          <c:orientation val="minMax"/>
        </c:scaling>
        <c:delete val="1"/>
        <c:axPos val="b"/>
        <c:tickLblPos val="none"/>
        <c:crossAx val="120338688"/>
        <c:crosses val="autoZero"/>
        <c:auto val="1"/>
        <c:lblAlgn val="ctr"/>
        <c:lblOffset val="100"/>
      </c:catAx>
      <c:valAx>
        <c:axId val="120338688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0337152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377" l="0.70000000000000062" r="0.70000000000000062" t="0.75000000000001377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8.3334368537635924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4.2297180027437093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384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120420224"/>
        <c:axId val="120421760"/>
        <c:axId val="0"/>
      </c:bar3DChart>
      <c:catAx>
        <c:axId val="120420224"/>
        <c:scaling>
          <c:orientation val="minMax"/>
        </c:scaling>
        <c:delete val="1"/>
        <c:axPos val="b"/>
        <c:tickLblPos val="none"/>
        <c:crossAx val="120421760"/>
        <c:crosses val="autoZero"/>
        <c:auto val="1"/>
        <c:lblAlgn val="ctr"/>
        <c:lblOffset val="100"/>
      </c:catAx>
      <c:valAx>
        <c:axId val="120421760"/>
        <c:scaling>
          <c:orientation val="minMax"/>
        </c:scaling>
        <c:axPos val="l"/>
        <c:majorGridlines/>
        <c:numFmt formatCode="0.000" sourceLinked="1"/>
        <c:tickLblPos val="nextTo"/>
        <c:crossAx val="12042022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138</xdr:row>
      <xdr:rowOff>60902</xdr:rowOff>
    </xdr:from>
    <xdr:to>
      <xdr:col>6</xdr:col>
      <xdr:colOff>240195</xdr:colOff>
      <xdr:row>158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141</xdr:row>
      <xdr:rowOff>8769</xdr:rowOff>
    </xdr:from>
    <xdr:to>
      <xdr:col>12</xdr:col>
      <xdr:colOff>612427</xdr:colOff>
      <xdr:row>157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168</xdr:row>
      <xdr:rowOff>56030</xdr:rowOff>
    </xdr:from>
    <xdr:to>
      <xdr:col>12</xdr:col>
      <xdr:colOff>612322</xdr:colOff>
      <xdr:row>189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201</xdr:row>
      <xdr:rowOff>156882</xdr:rowOff>
    </xdr:from>
    <xdr:to>
      <xdr:col>6</xdr:col>
      <xdr:colOff>400051</xdr:colOff>
      <xdr:row>219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201</xdr:row>
      <xdr:rowOff>57150</xdr:rowOff>
    </xdr:from>
    <xdr:to>
      <xdr:col>12</xdr:col>
      <xdr:colOff>571499</xdr:colOff>
      <xdr:row>219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220</xdr:row>
      <xdr:rowOff>11204</xdr:rowOff>
    </xdr:from>
    <xdr:to>
      <xdr:col>12</xdr:col>
      <xdr:colOff>605116</xdr:colOff>
      <xdr:row>224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226</xdr:row>
      <xdr:rowOff>89647</xdr:rowOff>
    </xdr:from>
    <xdr:to>
      <xdr:col>12</xdr:col>
      <xdr:colOff>605117</xdr:colOff>
      <xdr:row>241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226</xdr:row>
      <xdr:rowOff>56030</xdr:rowOff>
    </xdr:from>
    <xdr:to>
      <xdr:col>6</xdr:col>
      <xdr:colOff>11206</xdr:colOff>
      <xdr:row>241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388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 3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2019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248479</xdr:colOff>
      <xdr:row>33</xdr:row>
      <xdr:rowOff>107674</xdr:rowOff>
    </xdr:from>
    <xdr:ext cx="8928652" cy="12837104"/>
    <xdr:sp macro="" textlink="">
      <xdr:nvSpPr>
        <xdr:cNvPr id="23" name="TextBox 22"/>
        <xdr:cNvSpPr txBox="1"/>
      </xdr:nvSpPr>
      <xdr:spPr>
        <a:xfrm>
          <a:off x="248479" y="6758609"/>
          <a:ext cx="8928652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 3 квартале 2019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 3  квартале 2019 года, динамика их изменения по сравнению с  3 кварталом 2018 года и 2 кварталом 2019 года, а также абсолютные и относительные показатели количества вопросов, содержащихся в обращениях, поступивших в 3  квартале 2019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33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347870</xdr:colOff>
      <xdr:row>511</xdr:row>
      <xdr:rowOff>115957</xdr:rowOff>
    </xdr:from>
    <xdr:ext cx="8878956" cy="3020186"/>
    <xdr:sp macro="" textlink="">
      <xdr:nvSpPr>
        <xdr:cNvPr id="25" name="TextBox 24"/>
        <xdr:cNvSpPr txBox="1"/>
      </xdr:nvSpPr>
      <xdr:spPr>
        <a:xfrm>
          <a:off x="347870" y="115509261"/>
          <a:ext cx="8878956" cy="3020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 3 квартале 2019 года в департамент поступило 23 обращений граждан, организаций и общественных объединений (далее обращений), в том числе  8  обращений в форме электронного документа, 15 - в письменной форме, 0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3 квартале 2019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12 заявлений, 0  жалоб,1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4,35 %.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0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 8,69 %.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87%.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5,26% и «меры приняты» составляют  0 %, «разъяснено» - 94,7 %.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23</v>
          </cell>
          <cell r="F3">
            <v>13</v>
          </cell>
          <cell r="G3">
            <v>17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0</v>
          </cell>
          <cell r="F26">
            <v>2</v>
          </cell>
          <cell r="G26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04"/>
  <sheetViews>
    <sheetView tabSelected="1" view="pageLayout" topLeftCell="A506" zoomScale="115" zoomScalePageLayoutView="115" workbookViewId="0">
      <selection activeCell="L199" sqref="L199:M199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ht="39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4" ht="15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4" ht="15" customHeight="1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</row>
    <row r="8" spans="1:14" ht="15" customHeight="1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</row>
    <row r="9" spans="1:14" ht="15" customHeight="1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</row>
    <row r="10" spans="1:14" ht="15" customHeight="1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</row>
    <row r="11" spans="1:14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</row>
    <row r="12" spans="1:14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</row>
    <row r="13" spans="1:14" ht="8.25" customHeight="1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</row>
    <row r="14" spans="1:14" hidden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</row>
    <row r="17" spans="1:14" ht="16.5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</row>
    <row r="18" spans="1:14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</row>
    <row r="19" spans="1:14" ht="50.25" customHeight="1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4" ht="76.5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4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4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4" ht="15" hidden="1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4" ht="15" hidden="1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4" ht="15" hidden="1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4" ht="9.75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4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</row>
    <row r="30" spans="1:14" ht="7.5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54" ht="3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  <row r="103" ht="8.25" customHeight="1"/>
    <row r="104" ht="8.25" customHeight="1"/>
    <row r="105" ht="8.25" customHeight="1"/>
    <row r="106" ht="8.25" customHeight="1"/>
    <row r="107" ht="8.25" customHeight="1"/>
    <row r="108" ht="8.25" customHeight="1"/>
    <row r="109" ht="8.25" customHeight="1"/>
    <row r="110" ht="8.25" customHeight="1"/>
    <row r="111" ht="8.25" customHeight="1"/>
    <row r="112" ht="8.25" customHeight="1"/>
    <row r="113" ht="8.25" customHeight="1"/>
    <row r="114" ht="8.25" customHeight="1"/>
    <row r="115" ht="8.25" customHeight="1"/>
    <row r="130" spans="1:14">
      <c r="A130" s="271" t="s">
        <v>116</v>
      </c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1"/>
      <c r="N130" s="271"/>
    </row>
    <row r="131" spans="1:14">
      <c r="A131" s="271"/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</row>
    <row r="132" spans="1:14" ht="28.5" customHeight="1">
      <c r="A132" s="271"/>
      <c r="B132" s="271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  <c r="M132" s="271"/>
      <c r="N132" s="271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ht="18">
      <c r="A134" s="272" t="s">
        <v>0</v>
      </c>
      <c r="B134" s="273"/>
      <c r="C134" s="273"/>
      <c r="D134" s="274"/>
      <c r="E134" s="275" t="s">
        <v>1</v>
      </c>
      <c r="F134" s="276"/>
      <c r="G134" s="277"/>
      <c r="H134" s="275" t="s">
        <v>2</v>
      </c>
      <c r="I134" s="276"/>
      <c r="J134" s="277"/>
      <c r="K134" s="275" t="s">
        <v>3</v>
      </c>
      <c r="L134" s="276"/>
      <c r="M134" s="277"/>
      <c r="N134" s="4"/>
    </row>
    <row r="135" spans="1:14" ht="18">
      <c r="A135" s="262" t="str">
        <f>'Ручные данные'!$I$3</f>
        <v>III квартал 2019 г.</v>
      </c>
      <c r="B135" s="263"/>
      <c r="C135" s="263"/>
      <c r="D135" s="264"/>
      <c r="E135" s="265">
        <f>'Автоматические данные'!$H$4</f>
        <v>8</v>
      </c>
      <c r="F135" s="266"/>
      <c r="G135" s="267"/>
      <c r="H135" s="265">
        <f>'Автоматические данные'!$H$5</f>
        <v>15</v>
      </c>
      <c r="I135" s="266"/>
      <c r="J135" s="267"/>
      <c r="K135" s="265">
        <f>'Автоматические данные'!$H$6</f>
        <v>0</v>
      </c>
      <c r="L135" s="266"/>
      <c r="M135" s="267"/>
      <c r="N135" s="4"/>
    </row>
    <row r="136" spans="1:14" ht="18">
      <c r="A136" s="262" t="str">
        <f>'Ручные данные'!$I$4</f>
        <v>III квартал 2018 г.</v>
      </c>
      <c r="B136" s="263"/>
      <c r="C136" s="263"/>
      <c r="D136" s="264"/>
      <c r="E136" s="265">
        <f>'Автоматические данные'!$J$4</f>
        <v>11</v>
      </c>
      <c r="F136" s="266"/>
      <c r="G136" s="267"/>
      <c r="H136" s="265">
        <f>'Автоматические данные'!$J$5</f>
        <v>2</v>
      </c>
      <c r="I136" s="266"/>
      <c r="J136" s="267"/>
      <c r="K136" s="265">
        <f>'Автоматические данные'!$J$6</f>
        <v>0</v>
      </c>
      <c r="L136" s="266"/>
      <c r="M136" s="267"/>
      <c r="N136" s="4"/>
    </row>
    <row r="137" spans="1:14" ht="18">
      <c r="A137" s="262" t="str">
        <f>'Ручные данные'!$I$5</f>
        <v>II квартал 2019 г.</v>
      </c>
      <c r="B137" s="263"/>
      <c r="C137" s="263"/>
      <c r="D137" s="264"/>
      <c r="E137" s="265">
        <v>10</v>
      </c>
      <c r="F137" s="266"/>
      <c r="G137" s="267"/>
      <c r="H137" s="265">
        <v>8</v>
      </c>
      <c r="I137" s="266"/>
      <c r="J137" s="267"/>
      <c r="K137" s="265">
        <f>'Автоматические данные'!$L$6</f>
        <v>0</v>
      </c>
      <c r="L137" s="266"/>
      <c r="M137" s="267"/>
      <c r="N137" s="4"/>
    </row>
    <row r="138" spans="1:1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4">
      <c r="A139" s="4"/>
      <c r="B139" s="4"/>
      <c r="C139" s="4"/>
      <c r="D139" s="4"/>
      <c r="E139" s="4"/>
      <c r="F139" s="4"/>
      <c r="G139" s="4"/>
      <c r="H139" s="251" t="s">
        <v>17</v>
      </c>
      <c r="I139" s="251"/>
      <c r="J139" s="251"/>
      <c r="K139" s="251"/>
      <c r="L139" s="251"/>
      <c r="M139" s="251"/>
    </row>
    <row r="140" spans="1:14">
      <c r="A140" s="4"/>
      <c r="B140" s="4"/>
      <c r="C140" s="4"/>
      <c r="D140" s="4"/>
      <c r="E140" s="4"/>
      <c r="F140" s="4"/>
      <c r="G140" s="4"/>
      <c r="H140" s="251"/>
      <c r="I140" s="251"/>
      <c r="J140" s="251"/>
      <c r="K140" s="251"/>
      <c r="L140" s="251"/>
      <c r="M140" s="251"/>
    </row>
    <row r="141" spans="1:14">
      <c r="A141" s="4"/>
      <c r="B141" s="4"/>
      <c r="C141" s="4"/>
      <c r="D141" s="4"/>
      <c r="E141" s="4"/>
      <c r="F141" s="4"/>
      <c r="G141" s="4"/>
      <c r="H141" s="251"/>
      <c r="I141" s="251"/>
      <c r="J141" s="251"/>
      <c r="K141" s="251"/>
      <c r="L141" s="251"/>
      <c r="M141" s="251"/>
    </row>
    <row r="142" spans="1:1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>
      <c r="A161" s="252" t="s">
        <v>191</v>
      </c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</row>
    <row r="162" spans="1:14">
      <c r="A162" s="252"/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</row>
    <row r="163" spans="1:14" ht="38.25" customHeight="1">
      <c r="A163" s="252"/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</row>
    <row r="164" spans="1:14" ht="18">
      <c r="A164" s="253" t="s">
        <v>0</v>
      </c>
      <c r="B164" s="254"/>
      <c r="C164" s="254"/>
      <c r="D164" s="255"/>
      <c r="E164" s="256" t="s">
        <v>1</v>
      </c>
      <c r="F164" s="257"/>
      <c r="G164" s="258"/>
      <c r="H164" s="256" t="s">
        <v>2</v>
      </c>
      <c r="I164" s="257"/>
      <c r="J164" s="258"/>
      <c r="K164" s="256" t="s">
        <v>3</v>
      </c>
      <c r="L164" s="257"/>
      <c r="M164" s="258"/>
    </row>
    <row r="165" spans="1:14" ht="18">
      <c r="A165" s="259" t="str">
        <f>'Ручные данные'!$I$3</f>
        <v>III квартал 2019 г.</v>
      </c>
      <c r="B165" s="260"/>
      <c r="C165" s="260"/>
      <c r="D165" s="261"/>
      <c r="E165" s="241">
        <f>'Автоматические данные'!$H$8</f>
        <v>34.782608695652172</v>
      </c>
      <c r="F165" s="242"/>
      <c r="G165" s="243"/>
      <c r="H165" s="241">
        <f>'Автоматические данные'!$H$9</f>
        <v>65.217391304347828</v>
      </c>
      <c r="I165" s="242"/>
      <c r="J165" s="243"/>
      <c r="K165" s="241">
        <f>'Автоматические данные'!$H$10</f>
        <v>0</v>
      </c>
      <c r="L165" s="242"/>
      <c r="M165" s="243"/>
    </row>
    <row r="166" spans="1:14" ht="18">
      <c r="A166" s="259" t="str">
        <f>'Ручные данные'!$I$4</f>
        <v>III квартал 2018 г.</v>
      </c>
      <c r="B166" s="260"/>
      <c r="C166" s="260"/>
      <c r="D166" s="261"/>
      <c r="E166" s="241">
        <f>'Автоматические данные'!$J$4</f>
        <v>11</v>
      </c>
      <c r="F166" s="242"/>
      <c r="G166" s="243"/>
      <c r="H166" s="241">
        <f>'Автоматические данные'!$J$5</f>
        <v>2</v>
      </c>
      <c r="I166" s="242"/>
      <c r="J166" s="243"/>
      <c r="K166" s="241">
        <f>'Автоматические данные'!$J$6</f>
        <v>0</v>
      </c>
      <c r="L166" s="242"/>
      <c r="M166" s="243"/>
    </row>
    <row r="167" spans="1:14" ht="18">
      <c r="A167" s="259" t="str">
        <f>'Ручные данные'!$I$5</f>
        <v>II квартал 2019 г.</v>
      </c>
      <c r="B167" s="260"/>
      <c r="C167" s="260"/>
      <c r="D167" s="261"/>
      <c r="E167" s="241">
        <f>'Автоматические данные'!$L$4</f>
        <v>1</v>
      </c>
      <c r="F167" s="242"/>
      <c r="G167" s="243"/>
      <c r="H167" s="241">
        <f>'Автоматические данные'!$L$5</f>
        <v>0</v>
      </c>
      <c r="I167" s="242"/>
      <c r="J167" s="243"/>
      <c r="K167" s="241">
        <f>'Автоматические данные'!$L$6</f>
        <v>0</v>
      </c>
      <c r="L167" s="242"/>
      <c r="M167" s="243"/>
    </row>
    <row r="168" spans="1:1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4" ht="21" customHeight="1"/>
    <row r="191" spans="1:14">
      <c r="A191" s="244" t="s">
        <v>22</v>
      </c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</row>
    <row r="192" spans="1:14">
      <c r="A192" s="244"/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</row>
    <row r="193" spans="1:14" ht="18.75" customHeight="1">
      <c r="A193" s="244"/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</row>
    <row r="194" spans="1:14" ht="22.5" customHeight="1">
      <c r="A194" s="245" t="s">
        <v>0</v>
      </c>
      <c r="B194" s="248"/>
      <c r="C194" s="249"/>
      <c r="D194" s="249"/>
      <c r="E194" s="250"/>
      <c r="F194" s="245" t="s">
        <v>24</v>
      </c>
      <c r="G194" s="246"/>
      <c r="H194" s="245" t="s">
        <v>23</v>
      </c>
      <c r="I194" s="247"/>
      <c r="J194" s="245" t="s">
        <v>20</v>
      </c>
      <c r="K194" s="246"/>
      <c r="L194" s="245" t="s">
        <v>21</v>
      </c>
      <c r="M194" s="246"/>
    </row>
    <row r="195" spans="1:14" ht="18">
      <c r="A195" s="231" t="str">
        <f>'Ручные данные'!$I$3</f>
        <v>III квартал 2019 г.</v>
      </c>
      <c r="B195" s="232"/>
      <c r="C195" s="233"/>
      <c r="D195" s="233"/>
      <c r="E195" s="234"/>
      <c r="F195" s="220">
        <f>'Автоматические данные'!$H$11</f>
        <v>12</v>
      </c>
      <c r="G195" s="238"/>
      <c r="H195" s="239">
        <f>'Автоматические данные'!$H$12</f>
        <v>1</v>
      </c>
      <c r="I195" s="240"/>
      <c r="J195" s="239">
        <f>'Автоматические данные'!$H$13</f>
        <v>0</v>
      </c>
      <c r="K195" s="240"/>
      <c r="L195" s="239">
        <f>'Автоматические данные'!$H$14</f>
        <v>10</v>
      </c>
      <c r="M195" s="240"/>
    </row>
    <row r="196" spans="1:14" ht="18">
      <c r="A196" s="235"/>
      <c r="B196" s="236"/>
      <c r="C196" s="236"/>
      <c r="D196" s="236"/>
      <c r="E196" s="237"/>
      <c r="F196" s="222">
        <f>SUM(F195/'Автоматические данные'!H15*100)</f>
        <v>52.173913043478258</v>
      </c>
      <c r="G196" s="223"/>
      <c r="H196" s="222">
        <f>SUM(H195/'Автоматические данные'!H15*100)</f>
        <v>4.3478260869565215</v>
      </c>
      <c r="I196" s="223"/>
      <c r="J196" s="222">
        <f>SUM(J195/'Автоматические данные'!H15*100)</f>
        <v>0</v>
      </c>
      <c r="K196" s="223"/>
      <c r="L196" s="222">
        <f>SUM(L195/'Автоматические данные'!H15*100)</f>
        <v>43.478260869565219</v>
      </c>
      <c r="M196" s="223"/>
    </row>
    <row r="197" spans="1:14" ht="18">
      <c r="A197" s="224" t="str">
        <f>'Ручные данные'!$I$4</f>
        <v>III квартал 2018 г.</v>
      </c>
      <c r="B197" s="225"/>
      <c r="C197" s="226"/>
      <c r="D197" s="226"/>
      <c r="E197" s="227"/>
      <c r="F197" s="220">
        <f>'Автоматические данные'!$J$11</f>
        <v>13</v>
      </c>
      <c r="G197" s="221"/>
      <c r="H197" s="220">
        <f>'Автоматические данные'!$J$12</f>
        <v>0</v>
      </c>
      <c r="I197" s="221"/>
      <c r="J197" s="220">
        <f>'Автоматические данные'!$J$13</f>
        <v>0</v>
      </c>
      <c r="K197" s="221"/>
      <c r="L197" s="220">
        <f>'Автоматические данные'!$J$14</f>
        <v>0</v>
      </c>
      <c r="M197" s="221"/>
    </row>
    <row r="198" spans="1:14" ht="18">
      <c r="A198" s="228"/>
      <c r="B198" s="229"/>
      <c r="C198" s="229"/>
      <c r="D198" s="229"/>
      <c r="E198" s="230"/>
      <c r="F198" s="222">
        <v>0</v>
      </c>
      <c r="G198" s="223"/>
      <c r="H198" s="222">
        <v>0</v>
      </c>
      <c r="I198" s="223"/>
      <c r="J198" s="222">
        <v>0</v>
      </c>
      <c r="K198" s="223"/>
      <c r="L198" s="222">
        <v>0</v>
      </c>
      <c r="M198" s="223"/>
    </row>
    <row r="199" spans="1:14" ht="18">
      <c r="A199" s="213" t="str">
        <f>'Ручные данные'!$I$5</f>
        <v>II квартал 2019 г.</v>
      </c>
      <c r="B199" s="214"/>
      <c r="C199" s="215"/>
      <c r="D199" s="215"/>
      <c r="E199" s="216"/>
      <c r="F199" s="220">
        <f>'Автоматические данные'!$L$11</f>
        <v>17</v>
      </c>
      <c r="G199" s="221"/>
      <c r="H199" s="220">
        <f>'Автоматические данные'!$L$12</f>
        <v>0</v>
      </c>
      <c r="I199" s="221"/>
      <c r="J199" s="220">
        <f>'Автоматические данные'!$L$13</f>
        <v>0</v>
      </c>
      <c r="K199" s="221"/>
      <c r="L199" s="220">
        <v>1</v>
      </c>
      <c r="M199" s="221"/>
    </row>
    <row r="200" spans="1:14" ht="39" customHeight="1">
      <c r="A200" s="217"/>
      <c r="B200" s="218"/>
      <c r="C200" s="218"/>
      <c r="D200" s="218"/>
      <c r="E200" s="219"/>
      <c r="F200" s="222">
        <v>0</v>
      </c>
      <c r="G200" s="223"/>
      <c r="H200" s="222">
        <v>0</v>
      </c>
      <c r="I200" s="223"/>
      <c r="J200" s="222">
        <v>0</v>
      </c>
      <c r="K200" s="223"/>
      <c r="L200" s="222">
        <v>0</v>
      </c>
      <c r="M200" s="223"/>
    </row>
    <row r="201" spans="1:14" ht="24.75" customHeight="1">
      <c r="A201" s="206" t="s">
        <v>26</v>
      </c>
      <c r="B201" s="206"/>
      <c r="C201" s="206"/>
      <c r="D201" s="206"/>
      <c r="E201" s="206"/>
      <c r="F201" s="206"/>
      <c r="G201" s="206"/>
      <c r="H201" s="206" t="s">
        <v>27</v>
      </c>
      <c r="I201" s="207"/>
      <c r="J201" s="207"/>
      <c r="K201" s="207"/>
      <c r="L201" s="207"/>
      <c r="M201" s="207"/>
    </row>
    <row r="202" spans="1:1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ht="48" customHeight="1">
      <c r="A221" s="210" t="s">
        <v>148</v>
      </c>
      <c r="B221" s="210"/>
      <c r="C221" s="210"/>
      <c r="D221" s="210"/>
      <c r="E221" s="210"/>
      <c r="F221" s="210"/>
      <c r="G221" s="7"/>
      <c r="H221" s="8"/>
      <c r="I221" s="8"/>
      <c r="J221" s="8"/>
      <c r="K221" s="8"/>
      <c r="L221" s="8"/>
      <c r="M221" s="8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70.5" customHeight="1">
      <c r="A223" s="208" t="str">
        <f>'Ручные данные'!$I$3</f>
        <v>III квартал 2019 г.</v>
      </c>
      <c r="B223" s="209"/>
      <c r="C223" s="208" t="str">
        <f>'Ручные данные'!$I$4</f>
        <v>III квартал 2018 г.</v>
      </c>
      <c r="D223" s="209"/>
      <c r="E223" s="208" t="str">
        <f>'Ручные данные'!$I$5</f>
        <v>II квартал 2019 г.</v>
      </c>
      <c r="F223" s="209"/>
      <c r="G223" s="3"/>
      <c r="H223" s="3"/>
      <c r="I223" s="3"/>
      <c r="J223" s="3"/>
      <c r="K223" s="3"/>
      <c r="L223" s="3"/>
      <c r="M223" s="3"/>
    </row>
    <row r="224" spans="1:13" ht="73.5" customHeight="1">
      <c r="A224" s="211">
        <f>'Автоматические данные'!$H$16</f>
        <v>0.36091622506735793</v>
      </c>
      <c r="B224" s="212"/>
      <c r="C224" s="211">
        <f>'Автоматические данные'!$J$16</f>
        <v>0.2039961272119849</v>
      </c>
      <c r="D224" s="212"/>
      <c r="E224" s="211">
        <f>'Автоматические данные'!$L$16</f>
        <v>1.5544266963458536E-2</v>
      </c>
      <c r="F224" s="212"/>
      <c r="G224" s="3"/>
      <c r="H224" s="3"/>
      <c r="I224" s="3"/>
      <c r="J224" s="3"/>
      <c r="K224" s="3"/>
      <c r="L224" s="3"/>
      <c r="M224" s="3"/>
    </row>
    <row r="225" spans="1:13" ht="9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33.75" customHeight="1">
      <c r="A226" s="203" t="s">
        <v>29</v>
      </c>
      <c r="B226" s="203"/>
      <c r="C226" s="203"/>
      <c r="D226" s="203"/>
      <c r="E226" s="203"/>
      <c r="F226" s="203"/>
      <c r="G226" s="204" t="s">
        <v>30</v>
      </c>
      <c r="H226" s="204"/>
      <c r="I226" s="204"/>
      <c r="J226" s="204"/>
      <c r="K226" s="204"/>
      <c r="L226" s="204"/>
      <c r="M226" s="205"/>
    </row>
    <row r="227" spans="1:13">
      <c r="A227" s="4"/>
      <c r="B227" s="4"/>
      <c r="C227" s="4"/>
      <c r="D227" s="4"/>
      <c r="E227" s="4"/>
      <c r="F227" s="4"/>
      <c r="G227" s="9"/>
      <c r="H227" s="9"/>
      <c r="I227" s="9"/>
      <c r="J227" s="9"/>
      <c r="K227" s="9"/>
      <c r="L227" s="9"/>
      <c r="M227" s="9"/>
    </row>
    <row r="228" spans="1:13">
      <c r="G228" s="9"/>
      <c r="H228" s="9"/>
      <c r="I228" s="9"/>
      <c r="J228" s="9"/>
      <c r="K228" s="9"/>
      <c r="L228" s="9"/>
      <c r="M228" s="9"/>
    </row>
    <row r="229" spans="1:13">
      <c r="G229" s="9"/>
      <c r="H229" s="9"/>
      <c r="I229" s="9"/>
      <c r="J229" s="9"/>
      <c r="K229" s="9"/>
      <c r="L229" s="9"/>
      <c r="M229" s="9"/>
    </row>
    <row r="230" spans="1:13">
      <c r="G230" s="9"/>
      <c r="H230" s="9"/>
      <c r="I230" s="9"/>
      <c r="J230" s="9"/>
      <c r="K230" s="9"/>
      <c r="L230" s="9"/>
      <c r="M230" s="9"/>
    </row>
    <row r="231" spans="1:13">
      <c r="G231" s="9"/>
      <c r="H231" s="9"/>
      <c r="I231" s="9"/>
      <c r="J231" s="9"/>
      <c r="K231" s="9"/>
      <c r="L231" s="9"/>
      <c r="M231" s="9"/>
    </row>
    <row r="232" spans="1:13">
      <c r="G232" s="9"/>
      <c r="H232" s="9"/>
      <c r="I232" s="9"/>
      <c r="J232" s="9"/>
      <c r="K232" s="9"/>
      <c r="L232" s="9"/>
      <c r="M232" s="9"/>
    </row>
    <row r="233" spans="1:13">
      <c r="G233" s="9"/>
      <c r="H233" s="9"/>
      <c r="I233" s="9"/>
      <c r="J233" s="9"/>
      <c r="K233" s="9"/>
      <c r="L233" s="9"/>
      <c r="M233" s="9"/>
    </row>
    <row r="234" spans="1:13">
      <c r="G234" s="9"/>
      <c r="H234" s="9"/>
      <c r="I234" s="9"/>
      <c r="J234" s="9"/>
      <c r="K234" s="9"/>
      <c r="L234" s="9"/>
      <c r="M234" s="9"/>
    </row>
    <row r="235" spans="1:13">
      <c r="G235" s="9"/>
      <c r="H235" s="9"/>
      <c r="I235" s="9"/>
      <c r="J235" s="9"/>
      <c r="K235" s="9"/>
      <c r="L235" s="9"/>
      <c r="M235" s="9"/>
    </row>
    <row r="236" spans="1:13">
      <c r="G236" s="9"/>
      <c r="H236" s="9"/>
      <c r="I236" s="9"/>
      <c r="J236" s="9"/>
      <c r="K236" s="9"/>
      <c r="L236" s="9"/>
      <c r="M236" s="9"/>
    </row>
    <row r="237" spans="1:13">
      <c r="G237" s="9"/>
      <c r="H237" s="9"/>
      <c r="I237" s="9"/>
      <c r="J237" s="9"/>
      <c r="K237" s="9"/>
      <c r="L237" s="9"/>
      <c r="M237" s="9"/>
    </row>
    <row r="238" spans="1:13">
      <c r="G238" s="9"/>
      <c r="H238" s="9"/>
      <c r="I238" s="9"/>
      <c r="J238" s="9"/>
      <c r="K238" s="9"/>
      <c r="L238" s="9"/>
      <c r="M238" s="9"/>
    </row>
    <row r="239" spans="1:13">
      <c r="G239" s="9"/>
      <c r="H239" s="9"/>
      <c r="I239" s="9"/>
      <c r="J239" s="9"/>
      <c r="K239" s="9"/>
      <c r="L239" s="9"/>
      <c r="M239" s="9"/>
    </row>
    <row r="240" spans="1:13">
      <c r="G240" s="9"/>
      <c r="H240" s="9"/>
      <c r="I240" s="9"/>
      <c r="J240" s="9"/>
      <c r="K240" s="9"/>
      <c r="L240" s="9"/>
      <c r="M240" s="9"/>
    </row>
    <row r="241" spans="1:14">
      <c r="G241" s="9"/>
      <c r="H241" s="9"/>
      <c r="I241" s="9"/>
      <c r="J241" s="9"/>
      <c r="K241" s="9"/>
      <c r="L241" s="9"/>
      <c r="M241" s="9"/>
    </row>
    <row r="242" spans="1:14">
      <c r="G242" s="9"/>
      <c r="H242" s="9"/>
      <c r="I242" s="9"/>
      <c r="J242" s="9"/>
      <c r="K242" s="9"/>
      <c r="L242" s="9"/>
      <c r="M242" s="9"/>
    </row>
    <row r="243" spans="1:14" ht="55.5" customHeight="1">
      <c r="A243" s="111" t="s">
        <v>33</v>
      </c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</row>
    <row r="244" spans="1:14" ht="21">
      <c r="A244" s="282"/>
      <c r="B244" s="282"/>
      <c r="C244" s="282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</row>
    <row r="245" spans="1:14" ht="18.7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4" ht="46.5" customHeight="1">
      <c r="A246" s="285" t="s">
        <v>34</v>
      </c>
      <c r="B246" s="286"/>
      <c r="C246" s="286"/>
      <c r="D246" s="286"/>
      <c r="E246" s="286"/>
      <c r="F246" s="286"/>
      <c r="G246" s="287"/>
      <c r="H246" s="283" t="str">
        <f>'Ручные данные'!$I$3</f>
        <v>III квартал 2019 г.</v>
      </c>
      <c r="I246" s="284"/>
      <c r="J246" s="283" t="str">
        <f>'Ручные данные'!$I$4</f>
        <v>III квартал 2018 г.</v>
      </c>
      <c r="K246" s="284"/>
      <c r="L246" s="283" t="str">
        <f>'Ручные данные'!$I$5</f>
        <v>II квартал 2019 г.</v>
      </c>
      <c r="M246" s="284"/>
    </row>
    <row r="247" spans="1:14" ht="18">
      <c r="A247" s="288" t="s">
        <v>35</v>
      </c>
      <c r="B247" s="289"/>
      <c r="C247" s="289"/>
      <c r="D247" s="289"/>
      <c r="E247" s="289"/>
      <c r="F247" s="289"/>
      <c r="G247" s="290"/>
      <c r="H247" s="220">
        <f>'Автоматические данные'!$H$21</f>
        <v>1</v>
      </c>
      <c r="I247" s="221"/>
      <c r="J247" s="220">
        <f>'Автоматические данные'!$J$21</f>
        <v>0</v>
      </c>
      <c r="K247" s="221"/>
      <c r="L247" s="220">
        <f>'Автоматические данные'!$L$21</f>
        <v>0</v>
      </c>
      <c r="M247" s="221"/>
    </row>
    <row r="248" spans="1:14" ht="18">
      <c r="A248" s="291"/>
      <c r="B248" s="292"/>
      <c r="C248" s="292"/>
      <c r="D248" s="292"/>
      <c r="E248" s="292"/>
      <c r="F248" s="292"/>
      <c r="G248" s="293"/>
      <c r="H248" s="278">
        <f>'Автоматические данные'!$H$28</f>
        <v>4.3478260869565215</v>
      </c>
      <c r="I248" s="279"/>
      <c r="J248" s="278">
        <f>'Автоматические данные'!$J$28</f>
        <v>0</v>
      </c>
      <c r="K248" s="279"/>
      <c r="L248" s="278">
        <f>'Автоматические данные'!$L$28</f>
        <v>0</v>
      </c>
      <c r="M248" s="279"/>
    </row>
    <row r="249" spans="1:14" ht="18">
      <c r="A249" s="294"/>
      <c r="B249" s="295"/>
      <c r="C249" s="295"/>
      <c r="D249" s="295"/>
      <c r="E249" s="295"/>
      <c r="F249" s="295"/>
      <c r="G249" s="296"/>
      <c r="H249" s="280">
        <f>'Автоматические данные'!$H$34</f>
        <v>1.5692009785537302E-2</v>
      </c>
      <c r="I249" s="281"/>
      <c r="J249" s="280">
        <f>'Автоматические данные'!$J$34</f>
        <v>0</v>
      </c>
      <c r="K249" s="281"/>
      <c r="L249" s="280">
        <f>'Автоматические данные'!$L$34</f>
        <v>0</v>
      </c>
      <c r="M249" s="281"/>
    </row>
    <row r="250" spans="1:14" ht="18">
      <c r="A250" s="298" t="s">
        <v>36</v>
      </c>
      <c r="B250" s="299"/>
      <c r="C250" s="299"/>
      <c r="D250" s="299"/>
      <c r="E250" s="299"/>
      <c r="F250" s="300"/>
      <c r="G250" s="301"/>
      <c r="H250" s="220">
        <f>'Автоматические данные'!$H$22</f>
        <v>2</v>
      </c>
      <c r="I250" s="221"/>
      <c r="J250" s="220">
        <f>'Автоматические данные'!$J$22</f>
        <v>1</v>
      </c>
      <c r="K250" s="221"/>
      <c r="L250" s="220">
        <f>'Автоматические данные'!$L$22</f>
        <v>0</v>
      </c>
      <c r="M250" s="221"/>
    </row>
    <row r="251" spans="1:14" ht="18">
      <c r="A251" s="302"/>
      <c r="B251" s="303"/>
      <c r="C251" s="303"/>
      <c r="D251" s="303"/>
      <c r="E251" s="303"/>
      <c r="F251" s="304"/>
      <c r="G251" s="305"/>
      <c r="H251" s="278">
        <f>'Автоматические данные'!$H$29</f>
        <v>8.695652173913043</v>
      </c>
      <c r="I251" s="279"/>
      <c r="J251" s="278">
        <f>'Автоматические данные'!$J$29</f>
        <v>7.1428571428571423</v>
      </c>
      <c r="K251" s="279"/>
      <c r="L251" s="278">
        <f>'Автоматические данные'!$L$29</f>
        <v>0</v>
      </c>
      <c r="M251" s="279"/>
    </row>
    <row r="252" spans="1:14" ht="18">
      <c r="A252" s="306"/>
      <c r="B252" s="307"/>
      <c r="C252" s="307"/>
      <c r="D252" s="307"/>
      <c r="E252" s="307"/>
      <c r="F252" s="308"/>
      <c r="G252" s="309"/>
      <c r="H252" s="280">
        <f>'Автоматические данные'!$H$35</f>
        <v>3.1384019571074603E-2</v>
      </c>
      <c r="I252" s="281"/>
      <c r="J252" s="280">
        <f>'Автоматические данные'!$J$35</f>
        <v>1.5692009785537302E-2</v>
      </c>
      <c r="K252" s="281"/>
      <c r="L252" s="280">
        <f>'Автоматические данные'!$L$35</f>
        <v>0</v>
      </c>
      <c r="M252" s="281"/>
    </row>
    <row r="253" spans="1:14" ht="18">
      <c r="A253" s="310" t="s">
        <v>37</v>
      </c>
      <c r="B253" s="311"/>
      <c r="C253" s="311"/>
      <c r="D253" s="311"/>
      <c r="E253" s="311"/>
      <c r="F253" s="300"/>
      <c r="G253" s="301"/>
      <c r="H253" s="220">
        <f>'Автоматические данные'!$H$23</f>
        <v>0</v>
      </c>
      <c r="I253" s="221"/>
      <c r="J253" s="220">
        <f>'Автоматические данные'!$J$23</f>
        <v>0</v>
      </c>
      <c r="K253" s="221"/>
      <c r="L253" s="220">
        <f>'Автоматические данные'!$L$23</f>
        <v>0</v>
      </c>
      <c r="M253" s="221"/>
    </row>
    <row r="254" spans="1:14" ht="18">
      <c r="A254" s="312"/>
      <c r="B254" s="313"/>
      <c r="C254" s="313"/>
      <c r="D254" s="313"/>
      <c r="E254" s="313"/>
      <c r="F254" s="304"/>
      <c r="G254" s="305"/>
      <c r="H254" s="278">
        <f>'Автоматические данные'!$H$30</f>
        <v>0</v>
      </c>
      <c r="I254" s="279"/>
      <c r="J254" s="278">
        <f>'Автоматические данные'!$J$30</f>
        <v>0</v>
      </c>
      <c r="K254" s="279"/>
      <c r="L254" s="278">
        <f>'Автоматические данные'!$L$30</f>
        <v>0</v>
      </c>
      <c r="M254" s="279"/>
    </row>
    <row r="255" spans="1:14" ht="18">
      <c r="A255" s="314"/>
      <c r="B255" s="315"/>
      <c r="C255" s="315"/>
      <c r="D255" s="315"/>
      <c r="E255" s="315"/>
      <c r="F255" s="308"/>
      <c r="G255" s="309"/>
      <c r="H255" s="280">
        <f>'Автоматические данные'!$H$36</f>
        <v>0</v>
      </c>
      <c r="I255" s="281"/>
      <c r="J255" s="280">
        <f>'Автоматические данные'!$J$36</f>
        <v>0</v>
      </c>
      <c r="K255" s="281"/>
      <c r="L255" s="280">
        <f>'Автоматические данные'!$L$36</f>
        <v>0</v>
      </c>
      <c r="M255" s="281"/>
    </row>
    <row r="256" spans="1:14" ht="18">
      <c r="A256" s="316" t="s">
        <v>38</v>
      </c>
      <c r="B256" s="317"/>
      <c r="C256" s="317"/>
      <c r="D256" s="317"/>
      <c r="E256" s="317"/>
      <c r="F256" s="300"/>
      <c r="G256" s="301"/>
      <c r="H256" s="220">
        <f>'Автоматические данные'!$H$24</f>
        <v>0</v>
      </c>
      <c r="I256" s="221"/>
      <c r="J256" s="220">
        <f>'Автоматические данные'!$J$24</f>
        <v>1</v>
      </c>
      <c r="K256" s="221"/>
      <c r="L256" s="220">
        <f>'Автоматические данные'!$L$24</f>
        <v>0</v>
      </c>
      <c r="M256" s="221"/>
    </row>
    <row r="257" spans="1:14" ht="18">
      <c r="A257" s="318"/>
      <c r="B257" s="319"/>
      <c r="C257" s="319"/>
      <c r="D257" s="319"/>
      <c r="E257" s="319"/>
      <c r="F257" s="304"/>
      <c r="G257" s="305"/>
      <c r="H257" s="278">
        <f>'Автоматические данные'!$H$31</f>
        <v>0</v>
      </c>
      <c r="I257" s="279"/>
      <c r="J257" s="278">
        <f>'Автоматические данные'!$J$31</f>
        <v>7.1428571428571423</v>
      </c>
      <c r="K257" s="279"/>
      <c r="L257" s="278">
        <f>'Автоматические данные'!$L$31</f>
        <v>0</v>
      </c>
      <c r="M257" s="279"/>
    </row>
    <row r="258" spans="1:14" ht="18">
      <c r="A258" s="320"/>
      <c r="B258" s="321"/>
      <c r="C258" s="321"/>
      <c r="D258" s="321"/>
      <c r="E258" s="321"/>
      <c r="F258" s="308"/>
      <c r="G258" s="309"/>
      <c r="H258" s="280">
        <f>'Автоматические данные'!$H$37</f>
        <v>0</v>
      </c>
      <c r="I258" s="281"/>
      <c r="J258" s="280">
        <f>'Автоматические данные'!$J$37</f>
        <v>1.5692009785537302E-2</v>
      </c>
      <c r="K258" s="281"/>
      <c r="L258" s="280">
        <f>'Автоматические данные'!$L$37</f>
        <v>0</v>
      </c>
      <c r="M258" s="281"/>
    </row>
    <row r="259" spans="1:14" ht="18">
      <c r="A259" s="325" t="s">
        <v>39</v>
      </c>
      <c r="B259" s="326"/>
      <c r="C259" s="326"/>
      <c r="D259" s="326"/>
      <c r="E259" s="326"/>
      <c r="F259" s="300"/>
      <c r="G259" s="301"/>
      <c r="H259" s="323">
        <f>'Автоматические данные'!$H$25</f>
        <v>20</v>
      </c>
      <c r="I259" s="221"/>
      <c r="J259" s="220">
        <f>'Автоматические данные'!$J$25</f>
        <v>12</v>
      </c>
      <c r="K259" s="221"/>
      <c r="L259" s="220">
        <f>'Автоматические данные'!$L$25</f>
        <v>17</v>
      </c>
      <c r="M259" s="221"/>
    </row>
    <row r="260" spans="1:14" ht="18">
      <c r="A260" s="327"/>
      <c r="B260" s="328"/>
      <c r="C260" s="328"/>
      <c r="D260" s="328"/>
      <c r="E260" s="328"/>
      <c r="F260" s="304"/>
      <c r="G260" s="305"/>
      <c r="H260" s="297">
        <f>'Автоматические данные'!$H$32</f>
        <v>86.956521739130437</v>
      </c>
      <c r="I260" s="279"/>
      <c r="J260" s="278">
        <f>'Автоматические данные'!$J$32</f>
        <v>85.714285714285708</v>
      </c>
      <c r="K260" s="279"/>
      <c r="L260" s="278">
        <f>'Автоматические данные'!$L$32</f>
        <v>100</v>
      </c>
      <c r="M260" s="279"/>
    </row>
    <row r="261" spans="1:14" ht="18">
      <c r="A261" s="329"/>
      <c r="B261" s="330"/>
      <c r="C261" s="330"/>
      <c r="D261" s="330"/>
      <c r="E261" s="330"/>
      <c r="F261" s="308"/>
      <c r="G261" s="309"/>
      <c r="H261" s="324">
        <f>'Автоматические данные'!$H$38</f>
        <v>0.31384019571074601</v>
      </c>
      <c r="I261" s="281"/>
      <c r="J261" s="280">
        <f>'Автоматические данные'!$J$38</f>
        <v>0.18830411742644762</v>
      </c>
      <c r="K261" s="281"/>
      <c r="L261" s="280">
        <f>'Автоматические данные'!$L$38</f>
        <v>0.26676416635413414</v>
      </c>
      <c r="M261" s="281"/>
    </row>
    <row r="263" spans="1:14" ht="18.75">
      <c r="A263" s="11">
        <v>23</v>
      </c>
      <c r="B263" s="322" t="s">
        <v>41</v>
      </c>
      <c r="C263" s="322"/>
      <c r="D263" s="322"/>
      <c r="E263" s="322"/>
      <c r="F263" s="322"/>
      <c r="G263" s="322"/>
      <c r="H263" s="322"/>
      <c r="I263" s="322"/>
      <c r="J263" s="322"/>
      <c r="K263" s="322"/>
      <c r="L263" s="322"/>
      <c r="M263" s="322"/>
    </row>
    <row r="264" spans="1:14" ht="18.75">
      <c r="A264" s="12">
        <v>82.6</v>
      </c>
      <c r="B264" s="322" t="s">
        <v>40</v>
      </c>
      <c r="C264" s="322"/>
      <c r="D264" s="322"/>
      <c r="E264" s="322"/>
      <c r="F264" s="322"/>
      <c r="G264" s="322"/>
      <c r="H264" s="322"/>
      <c r="I264" s="322"/>
      <c r="J264" s="322"/>
      <c r="K264" s="322"/>
      <c r="L264" s="322"/>
      <c r="M264" s="322"/>
    </row>
    <row r="265" spans="1:14" ht="18.75">
      <c r="A265" s="13">
        <v>82.6</v>
      </c>
      <c r="B265" s="322" t="s">
        <v>42</v>
      </c>
      <c r="C265" s="322"/>
      <c r="D265" s="322"/>
      <c r="E265" s="322"/>
      <c r="F265" s="322"/>
      <c r="G265" s="322"/>
      <c r="H265" s="322"/>
      <c r="I265" s="322"/>
      <c r="J265" s="322"/>
      <c r="K265" s="322"/>
      <c r="L265" s="322"/>
      <c r="M265" s="322"/>
    </row>
    <row r="267" spans="1:14" ht="37.5" customHeight="1">
      <c r="A267" s="111" t="s">
        <v>290</v>
      </c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</row>
    <row r="268" spans="1:14" ht="15.75">
      <c r="A268" s="172" t="str">
        <f>'Ручные данные'!$I$3</f>
        <v>III квартал 2019 г.</v>
      </c>
      <c r="B268" s="172"/>
      <c r="C268" s="172"/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</row>
    <row r="269" spans="1:14" ht="18.75">
      <c r="A269" s="175" t="s">
        <v>73</v>
      </c>
      <c r="B269" s="176"/>
      <c r="C269" s="173" t="s">
        <v>74</v>
      </c>
      <c r="D269" s="177"/>
      <c r="E269" s="177"/>
      <c r="F269" s="177"/>
      <c r="G269" s="178"/>
      <c r="H269" s="173" t="s">
        <v>75</v>
      </c>
      <c r="I269" s="174"/>
      <c r="J269" s="173" t="s">
        <v>46</v>
      </c>
      <c r="K269" s="174"/>
      <c r="L269" s="173" t="s">
        <v>47</v>
      </c>
      <c r="M269" s="174"/>
    </row>
    <row r="270" spans="1:14">
      <c r="A270" s="185" t="s">
        <v>77</v>
      </c>
      <c r="B270" s="186"/>
      <c r="C270" s="179" t="s">
        <v>48</v>
      </c>
      <c r="D270" s="180"/>
      <c r="E270" s="180"/>
      <c r="F270" s="180"/>
      <c r="G270" s="181"/>
      <c r="H270" s="168">
        <f>'Автоматические данные'!$H$41</f>
        <v>0</v>
      </c>
      <c r="I270" s="169"/>
      <c r="J270" s="170">
        <f>'Автоматические данные'!$J$41</f>
        <v>0</v>
      </c>
      <c r="K270" s="171"/>
      <c r="L270" s="170">
        <f>'Автоматические данные'!$L$41</f>
        <v>0</v>
      </c>
      <c r="M270" s="171"/>
    </row>
    <row r="271" spans="1:14">
      <c r="A271" s="187"/>
      <c r="B271" s="188"/>
      <c r="C271" s="179" t="s">
        <v>49</v>
      </c>
      <c r="D271" s="180"/>
      <c r="E271" s="180"/>
      <c r="F271" s="180"/>
      <c r="G271" s="181"/>
      <c r="H271" s="168">
        <f>'Автоматические данные'!$H$42</f>
        <v>1</v>
      </c>
      <c r="I271" s="169"/>
      <c r="J271" s="170">
        <f>'Автоматические данные'!$J$42</f>
        <v>100</v>
      </c>
      <c r="K271" s="171"/>
      <c r="L271" s="170">
        <f>'Автоматические данные'!$L$42</f>
        <v>1.5692009785537302E-2</v>
      </c>
      <c r="M271" s="171"/>
    </row>
    <row r="272" spans="1:14">
      <c r="A272" s="187"/>
      <c r="B272" s="188"/>
      <c r="C272" s="182" t="s">
        <v>50</v>
      </c>
      <c r="D272" s="183"/>
      <c r="E272" s="183"/>
      <c r="F272" s="183"/>
      <c r="G272" s="184"/>
      <c r="H272" s="168">
        <f>'Автоматические данные'!$H$43</f>
        <v>0</v>
      </c>
      <c r="I272" s="169"/>
      <c r="J272" s="170">
        <f>'Автоматические данные'!$J$43</f>
        <v>0</v>
      </c>
      <c r="K272" s="171"/>
      <c r="L272" s="170">
        <f>'Автоматические данные'!$L$43</f>
        <v>0</v>
      </c>
      <c r="M272" s="171"/>
    </row>
    <row r="273" spans="1:13">
      <c r="A273" s="187"/>
      <c r="B273" s="188"/>
      <c r="C273" s="179" t="s">
        <v>51</v>
      </c>
      <c r="D273" s="180"/>
      <c r="E273" s="180"/>
      <c r="F273" s="180"/>
      <c r="G273" s="181"/>
      <c r="H273" s="168">
        <f>'Автоматические данные'!$H$44</f>
        <v>0</v>
      </c>
      <c r="I273" s="169"/>
      <c r="J273" s="170">
        <f>'Автоматические данные'!$J$44</f>
        <v>0</v>
      </c>
      <c r="K273" s="171"/>
      <c r="L273" s="170">
        <f>'Автоматические данные'!$L$44</f>
        <v>0</v>
      </c>
      <c r="M273" s="171"/>
    </row>
    <row r="274" spans="1:13">
      <c r="A274" s="189"/>
      <c r="B274" s="190"/>
      <c r="C274" s="179" t="s">
        <v>52</v>
      </c>
      <c r="D274" s="180"/>
      <c r="E274" s="180"/>
      <c r="F274" s="180"/>
      <c r="G274" s="181"/>
      <c r="H274" s="168">
        <f>'Автоматические данные'!$H$45</f>
        <v>0</v>
      </c>
      <c r="I274" s="169"/>
      <c r="J274" s="170">
        <f>'Автоматические данные'!$J$45</f>
        <v>0</v>
      </c>
      <c r="K274" s="171"/>
      <c r="L274" s="170">
        <f>'Автоматические данные'!$L$45</f>
        <v>0</v>
      </c>
      <c r="M274" s="171"/>
    </row>
    <row r="275" spans="1:13" ht="21" customHeight="1">
      <c r="A275" s="152" t="s">
        <v>76</v>
      </c>
      <c r="B275" s="153"/>
      <c r="C275" s="158" t="s">
        <v>53</v>
      </c>
      <c r="D275" s="159"/>
      <c r="E275" s="159"/>
      <c r="F275" s="159"/>
      <c r="G275" s="160"/>
      <c r="H275" s="161">
        <f>'Автоматические данные'!$H$47</f>
        <v>0</v>
      </c>
      <c r="I275" s="162"/>
      <c r="J275" s="163">
        <f>'Автоматические данные'!$J$47</f>
        <v>0</v>
      </c>
      <c r="K275" s="164"/>
      <c r="L275" s="163">
        <f>'Автоматические данные'!$L$47</f>
        <v>0</v>
      </c>
      <c r="M275" s="164"/>
    </row>
    <row r="276" spans="1:13">
      <c r="A276" s="154"/>
      <c r="B276" s="155"/>
      <c r="C276" s="165" t="s">
        <v>54</v>
      </c>
      <c r="D276" s="166"/>
      <c r="E276" s="166"/>
      <c r="F276" s="166"/>
      <c r="G276" s="167"/>
      <c r="H276" s="161">
        <f>'Автоматические данные'!$H$48</f>
        <v>1</v>
      </c>
      <c r="I276" s="162"/>
      <c r="J276" s="163">
        <f>'Автоматические данные'!$J$48</f>
        <v>50</v>
      </c>
      <c r="K276" s="164"/>
      <c r="L276" s="163">
        <f>'Автоматические данные'!$L$48</f>
        <v>1.5692009785537302E-2</v>
      </c>
      <c r="M276" s="164"/>
    </row>
    <row r="277" spans="1:13">
      <c r="A277" s="154"/>
      <c r="B277" s="155"/>
      <c r="C277" s="158" t="s">
        <v>55</v>
      </c>
      <c r="D277" s="159"/>
      <c r="E277" s="159"/>
      <c r="F277" s="159"/>
      <c r="G277" s="160"/>
      <c r="H277" s="161">
        <f>'Автоматические данные'!$H$49</f>
        <v>1</v>
      </c>
      <c r="I277" s="162"/>
      <c r="J277" s="163">
        <f>'Автоматические данные'!$J$49</f>
        <v>50</v>
      </c>
      <c r="K277" s="164"/>
      <c r="L277" s="163">
        <f>'Автоматические данные'!$L$49</f>
        <v>1.5692009785537302E-2</v>
      </c>
      <c r="M277" s="164"/>
    </row>
    <row r="278" spans="1:13">
      <c r="A278" s="154"/>
      <c r="B278" s="155"/>
      <c r="C278" s="165" t="s">
        <v>56</v>
      </c>
      <c r="D278" s="166"/>
      <c r="E278" s="166"/>
      <c r="F278" s="166"/>
      <c r="G278" s="167"/>
      <c r="H278" s="161">
        <f>'Автоматические данные'!$H$50</f>
        <v>0</v>
      </c>
      <c r="I278" s="162"/>
      <c r="J278" s="163">
        <f>'Автоматические данные'!$J$50</f>
        <v>0</v>
      </c>
      <c r="K278" s="164"/>
      <c r="L278" s="163">
        <f>'Автоматические данные'!$L$50</f>
        <v>0</v>
      </c>
      <c r="M278" s="164"/>
    </row>
    <row r="279" spans="1:13" ht="29.25" customHeight="1">
      <c r="A279" s="156"/>
      <c r="B279" s="157"/>
      <c r="C279" s="165" t="s">
        <v>57</v>
      </c>
      <c r="D279" s="166"/>
      <c r="E279" s="166"/>
      <c r="F279" s="166"/>
      <c r="G279" s="167"/>
      <c r="H279" s="161">
        <f>'Автоматические данные'!$H$51</f>
        <v>0</v>
      </c>
      <c r="I279" s="162"/>
      <c r="J279" s="163">
        <f>'Автоматические данные'!$J$51</f>
        <v>0</v>
      </c>
      <c r="K279" s="164"/>
      <c r="L279" s="163">
        <f>'Автоматические данные'!$L$51</f>
        <v>0</v>
      </c>
      <c r="M279" s="164"/>
    </row>
    <row r="280" spans="1:13">
      <c r="A280" s="197" t="s">
        <v>78</v>
      </c>
      <c r="B280" s="198"/>
      <c r="C280" s="126" t="s">
        <v>58</v>
      </c>
      <c r="D280" s="127"/>
      <c r="E280" s="127"/>
      <c r="F280" s="127"/>
      <c r="G280" s="128"/>
      <c r="H280" s="129">
        <f>'Автоматические данные'!H53</f>
        <v>0</v>
      </c>
      <c r="I280" s="130"/>
      <c r="J280" s="131">
        <v>0</v>
      </c>
      <c r="K280" s="132"/>
      <c r="L280" s="131">
        <f>'Автоматические данные'!L53</f>
        <v>0</v>
      </c>
      <c r="M280" s="132"/>
    </row>
    <row r="281" spans="1:13">
      <c r="A281" s="199"/>
      <c r="B281" s="200"/>
      <c r="C281" s="126" t="s">
        <v>59</v>
      </c>
      <c r="D281" s="127"/>
      <c r="E281" s="127"/>
      <c r="F281" s="127"/>
      <c r="G281" s="128"/>
      <c r="H281" s="129">
        <f>'Автоматические данные'!H54</f>
        <v>0</v>
      </c>
      <c r="I281" s="130"/>
      <c r="J281" s="131">
        <v>0</v>
      </c>
      <c r="K281" s="132"/>
      <c r="L281" s="131">
        <f>'Автоматические данные'!L54</f>
        <v>0</v>
      </c>
      <c r="M281" s="132"/>
    </row>
    <row r="282" spans="1:13">
      <c r="A282" s="199"/>
      <c r="B282" s="200"/>
      <c r="C282" s="149" t="s">
        <v>60</v>
      </c>
      <c r="D282" s="150"/>
      <c r="E282" s="150"/>
      <c r="F282" s="150"/>
      <c r="G282" s="151"/>
      <c r="H282" s="129">
        <f>'Автоматические данные'!H55</f>
        <v>0</v>
      </c>
      <c r="I282" s="130"/>
      <c r="J282" s="131">
        <v>0</v>
      </c>
      <c r="K282" s="132"/>
      <c r="L282" s="131">
        <f>'Автоматические данные'!L55</f>
        <v>0</v>
      </c>
      <c r="M282" s="132"/>
    </row>
    <row r="283" spans="1:13">
      <c r="A283" s="199"/>
      <c r="B283" s="200"/>
      <c r="C283" s="126" t="s">
        <v>61</v>
      </c>
      <c r="D283" s="127"/>
      <c r="E283" s="127"/>
      <c r="F283" s="127"/>
      <c r="G283" s="128"/>
      <c r="H283" s="129">
        <f>'Автоматические данные'!H56</f>
        <v>0</v>
      </c>
      <c r="I283" s="130"/>
      <c r="J283" s="131">
        <v>0</v>
      </c>
      <c r="K283" s="132"/>
      <c r="L283" s="131">
        <f>'Автоматические данные'!L56</f>
        <v>0</v>
      </c>
      <c r="M283" s="132"/>
    </row>
    <row r="284" spans="1:13">
      <c r="A284" s="201"/>
      <c r="B284" s="202"/>
      <c r="C284" s="126" t="s">
        <v>62</v>
      </c>
      <c r="D284" s="127"/>
      <c r="E284" s="127"/>
      <c r="F284" s="127"/>
      <c r="G284" s="128"/>
      <c r="H284" s="129">
        <f>'Автоматические данные'!H57</f>
        <v>0</v>
      </c>
      <c r="I284" s="130"/>
      <c r="J284" s="131">
        <v>0</v>
      </c>
      <c r="K284" s="132"/>
      <c r="L284" s="131">
        <f>'Автоматические данные'!L57</f>
        <v>0</v>
      </c>
      <c r="M284" s="132"/>
    </row>
    <row r="285" spans="1:13">
      <c r="A285" s="133" t="s">
        <v>79</v>
      </c>
      <c r="B285" s="134"/>
      <c r="C285" s="139" t="s">
        <v>63</v>
      </c>
      <c r="D285" s="140"/>
      <c r="E285" s="140"/>
      <c r="F285" s="140"/>
      <c r="G285" s="141"/>
      <c r="H285" s="142">
        <f>'Автоматические данные'!H59</f>
        <v>0</v>
      </c>
      <c r="I285" s="143"/>
      <c r="J285" s="144" t="e">
        <f>'Автоматические данные'!J59</f>
        <v>#DIV/0!</v>
      </c>
      <c r="K285" s="145"/>
      <c r="L285" s="144">
        <f>'Автоматические данные'!L59</f>
        <v>0</v>
      </c>
      <c r="M285" s="145"/>
    </row>
    <row r="286" spans="1:13">
      <c r="A286" s="135"/>
      <c r="B286" s="136"/>
      <c r="C286" s="139" t="s">
        <v>64</v>
      </c>
      <c r="D286" s="140"/>
      <c r="E286" s="140"/>
      <c r="F286" s="140"/>
      <c r="G286" s="141"/>
      <c r="H286" s="142">
        <f>'Автоматические данные'!H60</f>
        <v>0</v>
      </c>
      <c r="I286" s="143"/>
      <c r="J286" s="144" t="e">
        <f>'Автоматические данные'!J60</f>
        <v>#DIV/0!</v>
      </c>
      <c r="K286" s="145"/>
      <c r="L286" s="144">
        <f>'Автоматические данные'!L60</f>
        <v>0</v>
      </c>
      <c r="M286" s="145"/>
    </row>
    <row r="287" spans="1:13">
      <c r="A287" s="135"/>
      <c r="B287" s="136"/>
      <c r="C287" s="146" t="s">
        <v>65</v>
      </c>
      <c r="D287" s="147"/>
      <c r="E287" s="147"/>
      <c r="F287" s="147"/>
      <c r="G287" s="148"/>
      <c r="H287" s="142">
        <f>'Автоматические данные'!H61</f>
        <v>0</v>
      </c>
      <c r="I287" s="143"/>
      <c r="J287" s="144" t="e">
        <f>'Автоматические данные'!J61</f>
        <v>#DIV/0!</v>
      </c>
      <c r="K287" s="145"/>
      <c r="L287" s="144">
        <f>'Автоматические данные'!L61</f>
        <v>0</v>
      </c>
      <c r="M287" s="145"/>
    </row>
    <row r="288" spans="1:13">
      <c r="A288" s="135"/>
      <c r="B288" s="136"/>
      <c r="C288" s="139" t="s">
        <v>66</v>
      </c>
      <c r="D288" s="140"/>
      <c r="E288" s="140"/>
      <c r="F288" s="140"/>
      <c r="G288" s="141"/>
      <c r="H288" s="142">
        <f>'Автоматические данные'!H62</f>
        <v>0</v>
      </c>
      <c r="I288" s="143"/>
      <c r="J288" s="144" t="e">
        <f>'Автоматические данные'!J62</f>
        <v>#DIV/0!</v>
      </c>
      <c r="K288" s="145"/>
      <c r="L288" s="144">
        <f>'Автоматические данные'!L62</f>
        <v>0</v>
      </c>
      <c r="M288" s="145"/>
    </row>
    <row r="289" spans="1:14" ht="27" customHeight="1">
      <c r="A289" s="137"/>
      <c r="B289" s="138"/>
      <c r="C289" s="139" t="s">
        <v>67</v>
      </c>
      <c r="D289" s="140"/>
      <c r="E289" s="140"/>
      <c r="F289" s="140"/>
      <c r="G289" s="141"/>
      <c r="H289" s="142">
        <f>'Автоматические данные'!H63</f>
        <v>0</v>
      </c>
      <c r="I289" s="143"/>
      <c r="J289" s="144" t="e">
        <f>'Автоматические данные'!J63</f>
        <v>#DIV/0!</v>
      </c>
      <c r="K289" s="145"/>
      <c r="L289" s="144">
        <f>'Автоматические данные'!L63</f>
        <v>0</v>
      </c>
      <c r="M289" s="145"/>
    </row>
    <row r="290" spans="1:14" ht="15.75" customHeight="1">
      <c r="A290" s="191" t="s">
        <v>80</v>
      </c>
      <c r="B290" s="192"/>
      <c r="C290" s="121" t="s">
        <v>68</v>
      </c>
      <c r="D290" s="122"/>
      <c r="E290" s="122"/>
      <c r="F290" s="122"/>
      <c r="G290" s="123"/>
      <c r="H290" s="124">
        <f>'Автоматические данные'!H65</f>
        <v>2</v>
      </c>
      <c r="I290" s="125"/>
      <c r="J290" s="119">
        <f>'Автоматические данные'!$J$65</f>
        <v>10</v>
      </c>
      <c r="K290" s="120"/>
      <c r="L290" s="119">
        <f>'Автоматические данные'!L65</f>
        <v>3.1384019571074603E-2</v>
      </c>
      <c r="M290" s="120"/>
    </row>
    <row r="291" spans="1:14" ht="15.75" customHeight="1">
      <c r="A291" s="193"/>
      <c r="B291" s="194"/>
      <c r="C291" s="121" t="s">
        <v>69</v>
      </c>
      <c r="D291" s="122"/>
      <c r="E291" s="122"/>
      <c r="F291" s="122"/>
      <c r="G291" s="123"/>
      <c r="H291" s="124">
        <f>'Автоматические данные'!H66</f>
        <v>1</v>
      </c>
      <c r="I291" s="125"/>
      <c r="J291" s="119">
        <f>'Автоматические данные'!$J$66</f>
        <v>5</v>
      </c>
      <c r="K291" s="120"/>
      <c r="L291" s="119">
        <f>'Автоматические данные'!L66</f>
        <v>1.5692009785537302E-2</v>
      </c>
      <c r="M291" s="120"/>
    </row>
    <row r="292" spans="1:14" ht="15.75" customHeight="1">
      <c r="A292" s="193"/>
      <c r="B292" s="194"/>
      <c r="C292" s="121" t="s">
        <v>70</v>
      </c>
      <c r="D292" s="122"/>
      <c r="E292" s="122"/>
      <c r="F292" s="122"/>
      <c r="G292" s="123"/>
      <c r="H292" s="124">
        <f>'Автоматические данные'!H67</f>
        <v>0</v>
      </c>
      <c r="I292" s="125"/>
      <c r="J292" s="119">
        <f>'Автоматические данные'!$J$67</f>
        <v>0</v>
      </c>
      <c r="K292" s="120"/>
      <c r="L292" s="119">
        <f>'Автоматические данные'!L67</f>
        <v>0</v>
      </c>
      <c r="M292" s="120"/>
    </row>
    <row r="293" spans="1:14" ht="15.75" customHeight="1">
      <c r="A293" s="193"/>
      <c r="B293" s="194"/>
      <c r="C293" s="121" t="s">
        <v>71</v>
      </c>
      <c r="D293" s="122"/>
      <c r="E293" s="122"/>
      <c r="F293" s="122"/>
      <c r="G293" s="123"/>
      <c r="H293" s="124">
        <f>'Автоматические данные'!H68</f>
        <v>17</v>
      </c>
      <c r="I293" s="125"/>
      <c r="J293" s="119">
        <f>'Автоматические данные'!$J$68</f>
        <v>85</v>
      </c>
      <c r="K293" s="120"/>
      <c r="L293" s="119">
        <f>'Автоматические данные'!L68</f>
        <v>0.26676416635413414</v>
      </c>
      <c r="M293" s="120"/>
    </row>
    <row r="294" spans="1:14" ht="26.25" customHeight="1">
      <c r="A294" s="195"/>
      <c r="B294" s="196"/>
      <c r="C294" s="121" t="s">
        <v>72</v>
      </c>
      <c r="D294" s="122"/>
      <c r="E294" s="122"/>
      <c r="F294" s="122"/>
      <c r="G294" s="123"/>
      <c r="H294" s="124">
        <f>'Автоматические данные'!H69</f>
        <v>0</v>
      </c>
      <c r="I294" s="125"/>
      <c r="J294" s="119">
        <f>'Автоматические данные'!$J$69</f>
        <v>0</v>
      </c>
      <c r="K294" s="120"/>
      <c r="L294" s="119">
        <f>'Автоматические данные'!L69</f>
        <v>0</v>
      </c>
      <c r="M294" s="120"/>
    </row>
    <row r="295" spans="1:14" ht="39.75" customHeight="1">
      <c r="A295" s="111" t="s">
        <v>117</v>
      </c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</row>
    <row r="296" spans="1:14" ht="29.25" customHeight="1">
      <c r="A296" s="112" t="str">
        <f>'Ручные данные'!$I$3</f>
        <v>III квартал 2019 г.</v>
      </c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</row>
    <row r="297" spans="1:14" ht="108" customHeight="1">
      <c r="A297" s="113" t="s">
        <v>118</v>
      </c>
      <c r="B297" s="114"/>
      <c r="C297" s="114"/>
      <c r="D297" s="115"/>
      <c r="E297" s="113" t="s">
        <v>119</v>
      </c>
      <c r="F297" s="116"/>
      <c r="G297" s="116"/>
      <c r="H297" s="116"/>
      <c r="I297" s="116"/>
      <c r="J297" s="117"/>
      <c r="K297" s="25" t="s">
        <v>75</v>
      </c>
      <c r="L297" s="41" t="s">
        <v>46</v>
      </c>
      <c r="M297" s="26" t="s">
        <v>47</v>
      </c>
      <c r="N297" s="26" t="s">
        <v>120</v>
      </c>
    </row>
    <row r="298" spans="1:14" ht="15.75">
      <c r="A298" s="78" t="s">
        <v>121</v>
      </c>
      <c r="B298" s="79"/>
      <c r="C298" s="79"/>
      <c r="D298" s="80"/>
      <c r="E298" s="87" t="s">
        <v>35</v>
      </c>
      <c r="F298" s="88"/>
      <c r="G298" s="88"/>
      <c r="H298" s="88"/>
      <c r="I298" s="88"/>
      <c r="J298" s="89"/>
      <c r="K298" s="27">
        <f>'Автоматические данные'!$H$91</f>
        <v>0</v>
      </c>
      <c r="L298" s="28">
        <v>0</v>
      </c>
      <c r="M298" s="29">
        <f>SUM(K298/A302*10000)</f>
        <v>0</v>
      </c>
      <c r="N298" s="29" t="e">
        <f>SUM(M298-'[1]Обработка данных'!#REF!)</f>
        <v>#REF!</v>
      </c>
    </row>
    <row r="299" spans="1:14" ht="15.75">
      <c r="A299" s="81"/>
      <c r="B299" s="82"/>
      <c r="C299" s="82"/>
      <c r="D299" s="83"/>
      <c r="E299" s="90" t="s">
        <v>36</v>
      </c>
      <c r="F299" s="91"/>
      <c r="G299" s="91"/>
      <c r="H299" s="91"/>
      <c r="I299" s="91"/>
      <c r="J299" s="92"/>
      <c r="K299" s="27">
        <f>'Автоматические данные'!$I$91</f>
        <v>0</v>
      </c>
      <c r="L299" s="28">
        <v>0</v>
      </c>
      <c r="M299" s="29">
        <f>SUM(K299/A302*10000)</f>
        <v>0</v>
      </c>
      <c r="N299" s="29" t="e">
        <f>SUM(M299-'[1]Обработка данных'!#REF!)</f>
        <v>#REF!</v>
      </c>
    </row>
    <row r="300" spans="1:14" ht="15.75" customHeight="1">
      <c r="A300" s="81"/>
      <c r="B300" s="82"/>
      <c r="C300" s="82"/>
      <c r="D300" s="83"/>
      <c r="E300" s="93" t="s">
        <v>37</v>
      </c>
      <c r="F300" s="94"/>
      <c r="G300" s="94"/>
      <c r="H300" s="94"/>
      <c r="I300" s="94"/>
      <c r="J300" s="95"/>
      <c r="K300" s="27">
        <f>'Автоматические данные'!$J$91</f>
        <v>0</v>
      </c>
      <c r="L300" s="28">
        <v>0</v>
      </c>
      <c r="M300" s="29">
        <f>SUM(K300/A302*10000)</f>
        <v>0</v>
      </c>
      <c r="N300" s="29" t="e">
        <f>SUM(M300-'[1]Обработка данных'!#REF!)</f>
        <v>#REF!</v>
      </c>
    </row>
    <row r="301" spans="1:14" ht="15.75">
      <c r="A301" s="84"/>
      <c r="B301" s="85"/>
      <c r="C301" s="85"/>
      <c r="D301" s="86"/>
      <c r="E301" s="96" t="s">
        <v>38</v>
      </c>
      <c r="F301" s="97"/>
      <c r="G301" s="97"/>
      <c r="H301" s="97"/>
      <c r="I301" s="97"/>
      <c r="J301" s="98"/>
      <c r="K301" s="27">
        <f>'Автоматические данные'!$K$91</f>
        <v>0</v>
      </c>
      <c r="L301" s="28">
        <v>0</v>
      </c>
      <c r="M301" s="29">
        <f>SUM(K301/A302*10000)</f>
        <v>0</v>
      </c>
      <c r="N301" s="29" t="e">
        <f>SUM(M301-'[1]Обработка данных'!#REF!)</f>
        <v>#REF!</v>
      </c>
    </row>
    <row r="302" spans="1:14" ht="15.75">
      <c r="A302" s="72">
        <v>6424</v>
      </c>
      <c r="B302" s="73"/>
      <c r="C302" s="73"/>
      <c r="D302" s="74"/>
      <c r="E302" s="75" t="s">
        <v>39</v>
      </c>
      <c r="F302" s="76"/>
      <c r="G302" s="76"/>
      <c r="H302" s="76"/>
      <c r="I302" s="76"/>
      <c r="J302" s="77"/>
      <c r="K302" s="27">
        <f>'Автоматические данные'!$L$91</f>
        <v>0</v>
      </c>
      <c r="L302" s="28">
        <v>0</v>
      </c>
      <c r="M302" s="29">
        <f>SUM(K302/A302*10000)</f>
        <v>0</v>
      </c>
      <c r="N302" s="29" t="e">
        <f>SUM(M302-'[1]Обработка данных'!#REF!)</f>
        <v>#REF!</v>
      </c>
    </row>
    <row r="303" spans="1:14" ht="15.75">
      <c r="A303" s="102" t="s">
        <v>122</v>
      </c>
      <c r="B303" s="103"/>
      <c r="C303" s="103"/>
      <c r="D303" s="104"/>
      <c r="E303" s="87" t="s">
        <v>35</v>
      </c>
      <c r="F303" s="88"/>
      <c r="G303" s="88"/>
      <c r="H303" s="88"/>
      <c r="I303" s="88"/>
      <c r="J303" s="89"/>
      <c r="K303" s="30">
        <f>'Автоматические данные'!$H$92</f>
        <v>0</v>
      </c>
      <c r="L303" s="31">
        <v>0</v>
      </c>
      <c r="M303" s="32">
        <f>SUM(K303/A307*10000)</f>
        <v>0</v>
      </c>
      <c r="N303" s="32" t="e">
        <f>SUM(M303-'[1]Обработка данных'!#REF!)</f>
        <v>#REF!</v>
      </c>
    </row>
    <row r="304" spans="1:14" ht="15.75">
      <c r="A304" s="105"/>
      <c r="B304" s="106"/>
      <c r="C304" s="106"/>
      <c r="D304" s="107"/>
      <c r="E304" s="90" t="s">
        <v>36</v>
      </c>
      <c r="F304" s="91"/>
      <c r="G304" s="91"/>
      <c r="H304" s="91"/>
      <c r="I304" s="91"/>
      <c r="J304" s="92"/>
      <c r="K304" s="30">
        <f>'Автоматические данные'!$I$92</f>
        <v>0</v>
      </c>
      <c r="L304" s="31">
        <v>0</v>
      </c>
      <c r="M304" s="32">
        <f>SUM(K304/A307*10000)</f>
        <v>0</v>
      </c>
      <c r="N304" s="32" t="e">
        <f>SUM(M304-'[1]Обработка данных'!#REF!)</f>
        <v>#REF!</v>
      </c>
    </row>
    <row r="305" spans="1:14" ht="15.75">
      <c r="A305" s="105"/>
      <c r="B305" s="106"/>
      <c r="C305" s="106"/>
      <c r="D305" s="107"/>
      <c r="E305" s="93" t="s">
        <v>37</v>
      </c>
      <c r="F305" s="94"/>
      <c r="G305" s="94"/>
      <c r="H305" s="94"/>
      <c r="I305" s="94"/>
      <c r="J305" s="95"/>
      <c r="K305" s="30">
        <f>'Автоматические данные'!$J$92</f>
        <v>0</v>
      </c>
      <c r="L305" s="31">
        <v>0</v>
      </c>
      <c r="M305" s="32">
        <f>SUM(K305/A307*10000)</f>
        <v>0</v>
      </c>
      <c r="N305" s="32" t="e">
        <f>SUM(L305-'[1]Обработка данных'!#REF!)</f>
        <v>#REF!</v>
      </c>
    </row>
    <row r="306" spans="1:14" ht="15.75">
      <c r="A306" s="108"/>
      <c r="B306" s="109"/>
      <c r="C306" s="109"/>
      <c r="D306" s="110"/>
      <c r="E306" s="96" t="s">
        <v>38</v>
      </c>
      <c r="F306" s="97"/>
      <c r="G306" s="97"/>
      <c r="H306" s="97"/>
      <c r="I306" s="97"/>
      <c r="J306" s="98"/>
      <c r="K306" s="30">
        <f>'Автоматические данные'!$K$92</f>
        <v>0</v>
      </c>
      <c r="L306" s="31">
        <v>0</v>
      </c>
      <c r="M306" s="32">
        <f>SUM(K306/A307*10000)</f>
        <v>0</v>
      </c>
      <c r="N306" s="32" t="e">
        <f>SUM(M306-'[1]Обработка данных'!#REF!)</f>
        <v>#REF!</v>
      </c>
    </row>
    <row r="307" spans="1:14" ht="15.75">
      <c r="A307" s="72">
        <v>11049</v>
      </c>
      <c r="B307" s="73"/>
      <c r="C307" s="73"/>
      <c r="D307" s="74"/>
      <c r="E307" s="75" t="s">
        <v>39</v>
      </c>
      <c r="F307" s="76"/>
      <c r="G307" s="76"/>
      <c r="H307" s="76"/>
      <c r="I307" s="76"/>
      <c r="J307" s="77"/>
      <c r="K307" s="30">
        <f>'Автоматические данные'!$L$92</f>
        <v>0</v>
      </c>
      <c r="L307" s="31">
        <v>0</v>
      </c>
      <c r="M307" s="32">
        <f>SUM(K307/A312*10000)</f>
        <v>0</v>
      </c>
      <c r="N307" s="33" t="e">
        <f>SUM(M307-'[1]Обработка данных'!#REF!)</f>
        <v>#REF!</v>
      </c>
    </row>
    <row r="308" spans="1:14" ht="15.75">
      <c r="A308" s="78" t="s">
        <v>123</v>
      </c>
      <c r="B308" s="79"/>
      <c r="C308" s="79"/>
      <c r="D308" s="80"/>
      <c r="E308" s="87" t="s">
        <v>35</v>
      </c>
      <c r="F308" s="88"/>
      <c r="G308" s="88"/>
      <c r="H308" s="88"/>
      <c r="I308" s="88"/>
      <c r="J308" s="89"/>
      <c r="K308" s="34">
        <f>'Автоматические данные'!$H$93</f>
        <v>0</v>
      </c>
      <c r="L308" s="35">
        <v>0</v>
      </c>
      <c r="M308" s="36">
        <f>SUM(K308/A312*10000)</f>
        <v>0</v>
      </c>
      <c r="N308" s="36" t="e">
        <f>SUM(M308-'[1]Обработка данных'!#REF!)</f>
        <v>#REF!</v>
      </c>
    </row>
    <row r="309" spans="1:14" ht="15.75">
      <c r="A309" s="81"/>
      <c r="B309" s="82"/>
      <c r="C309" s="82"/>
      <c r="D309" s="83"/>
      <c r="E309" s="90" t="s">
        <v>36</v>
      </c>
      <c r="F309" s="91"/>
      <c r="G309" s="91"/>
      <c r="H309" s="91"/>
      <c r="I309" s="91"/>
      <c r="J309" s="92"/>
      <c r="K309" s="34">
        <f>'Автоматические данные'!$I$93</f>
        <v>0</v>
      </c>
      <c r="L309" s="35">
        <v>0</v>
      </c>
      <c r="M309" s="36">
        <f>SUM(K309/A312*10000)</f>
        <v>0</v>
      </c>
      <c r="N309" s="36" t="e">
        <f>SUM(M309-'[1]Обработка данных'!#REF!)</f>
        <v>#REF!</v>
      </c>
    </row>
    <row r="310" spans="1:14" ht="15.75">
      <c r="A310" s="81"/>
      <c r="B310" s="82"/>
      <c r="C310" s="82"/>
      <c r="D310" s="83"/>
      <c r="E310" s="93" t="s">
        <v>37</v>
      </c>
      <c r="F310" s="94"/>
      <c r="G310" s="94"/>
      <c r="H310" s="94"/>
      <c r="I310" s="94"/>
      <c r="J310" s="95"/>
      <c r="K310" s="34">
        <f>'Автоматические данные'!$J$93</f>
        <v>0</v>
      </c>
      <c r="L310" s="35">
        <v>0</v>
      </c>
      <c r="M310" s="36">
        <f>SUM(K310/A312*10000)</f>
        <v>0</v>
      </c>
      <c r="N310" s="29" t="e">
        <f>SUM(M310-'[1]Обработка данных'!#REF!)</f>
        <v>#REF!</v>
      </c>
    </row>
    <row r="311" spans="1:14" ht="15.75">
      <c r="A311" s="84"/>
      <c r="B311" s="85"/>
      <c r="C311" s="85"/>
      <c r="D311" s="86"/>
      <c r="E311" s="96" t="s">
        <v>38</v>
      </c>
      <c r="F311" s="97"/>
      <c r="G311" s="97"/>
      <c r="H311" s="97"/>
      <c r="I311" s="97"/>
      <c r="J311" s="98"/>
      <c r="K311" s="34">
        <f>'Автоматические данные'!$K$93</f>
        <v>0</v>
      </c>
      <c r="L311" s="35">
        <v>0</v>
      </c>
      <c r="M311" s="36">
        <f>SUM(K311/A312*10000)</f>
        <v>0</v>
      </c>
      <c r="N311" s="36" t="e">
        <f>SUM(M311-'[1]Обработка данных'!#REF!)</f>
        <v>#REF!</v>
      </c>
    </row>
    <row r="312" spans="1:14" ht="15.75">
      <c r="A312" s="72">
        <v>8934</v>
      </c>
      <c r="B312" s="73"/>
      <c r="C312" s="73"/>
      <c r="D312" s="74"/>
      <c r="E312" s="75" t="s">
        <v>39</v>
      </c>
      <c r="F312" s="76"/>
      <c r="G312" s="76"/>
      <c r="H312" s="76"/>
      <c r="I312" s="76"/>
      <c r="J312" s="77"/>
      <c r="K312" s="34">
        <f>'Автоматические данные'!$L$93</f>
        <v>0</v>
      </c>
      <c r="L312" s="35">
        <v>0</v>
      </c>
      <c r="M312" s="36">
        <f>SUM(K312/A312*10000)</f>
        <v>0</v>
      </c>
      <c r="N312" s="29" t="e">
        <f>SUM(M312-'[1]Обработка данных'!#REF!)</f>
        <v>#REF!</v>
      </c>
    </row>
    <row r="313" spans="1:14" ht="15.75">
      <c r="A313" s="102" t="s">
        <v>124</v>
      </c>
      <c r="B313" s="103"/>
      <c r="C313" s="103"/>
      <c r="D313" s="104"/>
      <c r="E313" s="87" t="s">
        <v>35</v>
      </c>
      <c r="F313" s="88"/>
      <c r="G313" s="88"/>
      <c r="H313" s="88"/>
      <c r="I313" s="88"/>
      <c r="J313" s="89"/>
      <c r="K313" s="30">
        <f>'Автоматические данные'!$H$94</f>
        <v>0</v>
      </c>
      <c r="L313" s="31">
        <v>0</v>
      </c>
      <c r="M313" s="32">
        <f>SUM(K313/A317*10000)</f>
        <v>0</v>
      </c>
      <c r="N313" s="33" t="e">
        <f>SUM(M313-'[1]Обработка данных'!#REF!)</f>
        <v>#REF!</v>
      </c>
    </row>
    <row r="314" spans="1:14" ht="15.75">
      <c r="A314" s="105"/>
      <c r="B314" s="106"/>
      <c r="C314" s="106"/>
      <c r="D314" s="107"/>
      <c r="E314" s="90" t="s">
        <v>36</v>
      </c>
      <c r="F314" s="91"/>
      <c r="G314" s="91"/>
      <c r="H314" s="91"/>
      <c r="I314" s="91"/>
      <c r="J314" s="92"/>
      <c r="K314" s="30">
        <f>'Автоматические данные'!$I$94</f>
        <v>0</v>
      </c>
      <c r="L314" s="31">
        <v>0</v>
      </c>
      <c r="M314" s="32">
        <f>SUM(K314/A317*10000)</f>
        <v>0</v>
      </c>
      <c r="N314" s="32" t="e">
        <f>SUM(M314-'[1]Обработка данных'!#REF!)</f>
        <v>#REF!</v>
      </c>
    </row>
    <row r="315" spans="1:14" ht="15.75">
      <c r="A315" s="105"/>
      <c r="B315" s="106"/>
      <c r="C315" s="106"/>
      <c r="D315" s="107"/>
      <c r="E315" s="93" t="s">
        <v>37</v>
      </c>
      <c r="F315" s="94"/>
      <c r="G315" s="94"/>
      <c r="H315" s="94"/>
      <c r="I315" s="94"/>
      <c r="J315" s="95"/>
      <c r="K315" s="30">
        <f>'Автоматические данные'!$J$94</f>
        <v>0</v>
      </c>
      <c r="L315" s="31">
        <v>0</v>
      </c>
      <c r="M315" s="32">
        <f>SUM(K315/A317*10000)</f>
        <v>0</v>
      </c>
      <c r="N315" s="32" t="e">
        <f>SUM(M315-'[1]Обработка данных'!#REF!)</f>
        <v>#REF!</v>
      </c>
    </row>
    <row r="316" spans="1:14" ht="15.75">
      <c r="A316" s="108"/>
      <c r="B316" s="109"/>
      <c r="C316" s="109"/>
      <c r="D316" s="110"/>
      <c r="E316" s="96" t="s">
        <v>38</v>
      </c>
      <c r="F316" s="97"/>
      <c r="G316" s="97"/>
      <c r="H316" s="97"/>
      <c r="I316" s="97"/>
      <c r="J316" s="98"/>
      <c r="K316" s="30">
        <f>'Автоматические данные'!$K$94</f>
        <v>0</v>
      </c>
      <c r="L316" s="31">
        <v>0</v>
      </c>
      <c r="M316" s="32">
        <f>SUM(K316/A317*10000)</f>
        <v>0</v>
      </c>
      <c r="N316" s="32" t="e">
        <f>SUM(M316-'[1]Обработка данных'!#REF!)</f>
        <v>#REF!</v>
      </c>
    </row>
    <row r="317" spans="1:14" ht="15.75">
      <c r="A317" s="72">
        <v>8006</v>
      </c>
      <c r="B317" s="73"/>
      <c r="C317" s="73"/>
      <c r="D317" s="74"/>
      <c r="E317" s="75" t="s">
        <v>39</v>
      </c>
      <c r="F317" s="76"/>
      <c r="G317" s="76"/>
      <c r="H317" s="76"/>
      <c r="I317" s="76"/>
      <c r="J317" s="77"/>
      <c r="K317" s="30">
        <f>'Автоматические данные'!$L$94</f>
        <v>0</v>
      </c>
      <c r="L317" s="31">
        <v>0</v>
      </c>
      <c r="M317" s="32">
        <f>SUM(K317/A317*10000)</f>
        <v>0</v>
      </c>
      <c r="N317" s="33" t="e">
        <f>SUM(M317-'[1]Обработка данных'!#REF!)</f>
        <v>#REF!</v>
      </c>
    </row>
    <row r="318" spans="1:14" ht="48" customHeight="1">
      <c r="A318" s="111" t="s">
        <v>117</v>
      </c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</row>
    <row r="319" spans="1:14" ht="18">
      <c r="A319" s="112" t="str">
        <f>'Ручные данные'!$I$3</f>
        <v>III квартал 2019 г.</v>
      </c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</row>
    <row r="320" spans="1:14" ht="93.75" customHeight="1">
      <c r="A320" s="113" t="s">
        <v>118</v>
      </c>
      <c r="B320" s="114"/>
      <c r="C320" s="114"/>
      <c r="D320" s="115"/>
      <c r="E320" s="113" t="s">
        <v>119</v>
      </c>
      <c r="F320" s="116"/>
      <c r="G320" s="116"/>
      <c r="H320" s="116"/>
      <c r="I320" s="116"/>
      <c r="J320" s="117"/>
      <c r="K320" s="26" t="s">
        <v>75</v>
      </c>
      <c r="L320" s="40" t="s">
        <v>46</v>
      </c>
      <c r="M320" s="26" t="s">
        <v>47</v>
      </c>
      <c r="N320" s="26" t="s">
        <v>120</v>
      </c>
    </row>
    <row r="321" spans="1:14" ht="15.75">
      <c r="A321" s="78" t="s">
        <v>125</v>
      </c>
      <c r="B321" s="79"/>
      <c r="C321" s="79"/>
      <c r="D321" s="80"/>
      <c r="E321" s="87" t="s">
        <v>35</v>
      </c>
      <c r="F321" s="88"/>
      <c r="G321" s="88"/>
      <c r="H321" s="88"/>
      <c r="I321" s="88"/>
      <c r="J321" s="89"/>
      <c r="K321" s="37">
        <f>'Автоматические данные'!$H$95</f>
        <v>0</v>
      </c>
      <c r="L321" s="35">
        <v>0</v>
      </c>
      <c r="M321" s="36">
        <f>SUM(K321/A325*10000)</f>
        <v>0</v>
      </c>
      <c r="N321" s="36" t="e">
        <f>SUM(M321-'[1]Обработка данных'!#REF!)</f>
        <v>#REF!</v>
      </c>
    </row>
    <row r="322" spans="1:14" ht="15.75">
      <c r="A322" s="81"/>
      <c r="B322" s="82"/>
      <c r="C322" s="82"/>
      <c r="D322" s="83"/>
      <c r="E322" s="90" t="s">
        <v>36</v>
      </c>
      <c r="F322" s="91"/>
      <c r="G322" s="91"/>
      <c r="H322" s="91"/>
      <c r="I322" s="91"/>
      <c r="J322" s="92"/>
      <c r="K322" s="37">
        <f>'Автоматические данные'!$I$95</f>
        <v>0</v>
      </c>
      <c r="L322" s="35">
        <v>0</v>
      </c>
      <c r="M322" s="36">
        <f>SUM(K322/A325*10000)</f>
        <v>0</v>
      </c>
      <c r="N322" s="36" t="e">
        <f>SUM(M322-'[1]Обработка данных'!#REF!)</f>
        <v>#REF!</v>
      </c>
    </row>
    <row r="323" spans="1:14" ht="15.75">
      <c r="A323" s="81"/>
      <c r="B323" s="82"/>
      <c r="C323" s="82"/>
      <c r="D323" s="83"/>
      <c r="E323" s="93" t="s">
        <v>37</v>
      </c>
      <c r="F323" s="94"/>
      <c r="G323" s="94"/>
      <c r="H323" s="94"/>
      <c r="I323" s="94"/>
      <c r="J323" s="95"/>
      <c r="K323" s="37">
        <f>'Автоматические данные'!$J$95</f>
        <v>0</v>
      </c>
      <c r="L323" s="35">
        <v>0</v>
      </c>
      <c r="M323" s="36">
        <f>SUM(K323/A325*10000)</f>
        <v>0</v>
      </c>
      <c r="N323" s="36" t="e">
        <f>SUM(M323-'[1]Обработка данных'!#REF!)</f>
        <v>#REF!</v>
      </c>
    </row>
    <row r="324" spans="1:14" ht="15.75">
      <c r="A324" s="84"/>
      <c r="B324" s="85"/>
      <c r="C324" s="85"/>
      <c r="D324" s="86"/>
      <c r="E324" s="96" t="s">
        <v>38</v>
      </c>
      <c r="F324" s="97"/>
      <c r="G324" s="97"/>
      <c r="H324" s="97"/>
      <c r="I324" s="97"/>
      <c r="J324" s="98"/>
      <c r="K324" s="37">
        <f>'Автоматические данные'!$K$95</f>
        <v>0</v>
      </c>
      <c r="L324" s="35">
        <v>0</v>
      </c>
      <c r="M324" s="36">
        <f>SUM(K324/A325*10000)</f>
        <v>0</v>
      </c>
      <c r="N324" s="36" t="e">
        <f>SUM(M324-'[1]Обработка данных'!#REF!)</f>
        <v>#REF!</v>
      </c>
    </row>
    <row r="325" spans="1:14" ht="15.75">
      <c r="A325" s="72">
        <v>7681</v>
      </c>
      <c r="B325" s="73"/>
      <c r="C325" s="73"/>
      <c r="D325" s="74"/>
      <c r="E325" s="75" t="s">
        <v>39</v>
      </c>
      <c r="F325" s="76"/>
      <c r="G325" s="76"/>
      <c r="H325" s="76"/>
      <c r="I325" s="76"/>
      <c r="J325" s="77"/>
      <c r="K325" s="37">
        <f>'Автоматические данные'!$L$95</f>
        <v>1</v>
      </c>
      <c r="L325" s="35">
        <v>0</v>
      </c>
      <c r="M325" s="36">
        <f>SUM(K325/A325*10000)</f>
        <v>1.301913813305559</v>
      </c>
      <c r="N325" s="29" t="e">
        <f>SUM(M325-'[1]Обработка данных'!#REF!)</f>
        <v>#REF!</v>
      </c>
    </row>
    <row r="326" spans="1:14" ht="15.75">
      <c r="A326" s="102" t="s">
        <v>126</v>
      </c>
      <c r="B326" s="103"/>
      <c r="C326" s="103"/>
      <c r="D326" s="104"/>
      <c r="E326" s="87" t="s">
        <v>35</v>
      </c>
      <c r="F326" s="88"/>
      <c r="G326" s="88"/>
      <c r="H326" s="88"/>
      <c r="I326" s="88"/>
      <c r="J326" s="89"/>
      <c r="K326" s="38">
        <f>'Автоматические данные'!$H$96</f>
        <v>0</v>
      </c>
      <c r="L326" s="31">
        <v>0</v>
      </c>
      <c r="M326" s="32">
        <f>SUM(K326/A330*10000)</f>
        <v>0</v>
      </c>
      <c r="N326" s="32" t="e">
        <f>SUM(M326-'[1]Обработка данных'!#REF!)</f>
        <v>#REF!</v>
      </c>
    </row>
    <row r="327" spans="1:14" ht="15.75">
      <c r="A327" s="105"/>
      <c r="B327" s="106"/>
      <c r="C327" s="106"/>
      <c r="D327" s="107"/>
      <c r="E327" s="90" t="s">
        <v>36</v>
      </c>
      <c r="F327" s="91"/>
      <c r="G327" s="91"/>
      <c r="H327" s="91"/>
      <c r="I327" s="91"/>
      <c r="J327" s="92"/>
      <c r="K327" s="39">
        <f>'Автоматические данные'!$I$96</f>
        <v>0</v>
      </c>
      <c r="L327" s="31">
        <v>0</v>
      </c>
      <c r="M327" s="32">
        <f>SUM(K327/A330*10000)</f>
        <v>0</v>
      </c>
      <c r="N327" s="32" t="e">
        <f>SUM(M327-'[1]Обработка данных'!#REF!)</f>
        <v>#REF!</v>
      </c>
    </row>
    <row r="328" spans="1:14" ht="15.75">
      <c r="A328" s="105"/>
      <c r="B328" s="106"/>
      <c r="C328" s="106"/>
      <c r="D328" s="107"/>
      <c r="E328" s="93" t="s">
        <v>37</v>
      </c>
      <c r="F328" s="94"/>
      <c r="G328" s="94"/>
      <c r="H328" s="94"/>
      <c r="I328" s="94"/>
      <c r="J328" s="95"/>
      <c r="K328" s="39">
        <f>'Автоматические данные'!$J$96</f>
        <v>0</v>
      </c>
      <c r="L328" s="31">
        <v>0</v>
      </c>
      <c r="M328" s="32">
        <f>SUM(K328/A330*10000)</f>
        <v>0</v>
      </c>
      <c r="N328" s="33" t="e">
        <f>SUM(M328-'[1]Обработка данных'!#REF!)</f>
        <v>#REF!</v>
      </c>
    </row>
    <row r="329" spans="1:14" ht="15.75">
      <c r="A329" s="108"/>
      <c r="B329" s="109"/>
      <c r="C329" s="109"/>
      <c r="D329" s="110"/>
      <c r="E329" s="96" t="s">
        <v>38</v>
      </c>
      <c r="F329" s="97"/>
      <c r="G329" s="97"/>
      <c r="H329" s="97"/>
      <c r="I329" s="97"/>
      <c r="J329" s="98"/>
      <c r="K329" s="39">
        <f>'Автоматические данные'!$K$96</f>
        <v>0</v>
      </c>
      <c r="L329" s="31">
        <v>0</v>
      </c>
      <c r="M329" s="32">
        <f>SUM(K329/A330*10000)</f>
        <v>0</v>
      </c>
      <c r="N329" s="32" t="e">
        <f>SUM(M329-'[1]Обработка данных'!#REF!)</f>
        <v>#REF!</v>
      </c>
    </row>
    <row r="330" spans="1:14" ht="15.75">
      <c r="A330" s="99">
        <v>5849</v>
      </c>
      <c r="B330" s="100"/>
      <c r="C330" s="100"/>
      <c r="D330" s="101"/>
      <c r="E330" s="75" t="s">
        <v>39</v>
      </c>
      <c r="F330" s="76"/>
      <c r="G330" s="76"/>
      <c r="H330" s="76"/>
      <c r="I330" s="76"/>
      <c r="J330" s="77"/>
      <c r="K330" s="39">
        <f>'Автоматические данные'!$L$96</f>
        <v>0</v>
      </c>
      <c r="L330" s="31">
        <v>0</v>
      </c>
      <c r="M330" s="32">
        <f>SUM(K330/A330*10000)</f>
        <v>0</v>
      </c>
      <c r="N330" s="33" t="e">
        <f>SUM(M330-'[1]Обработка данных'!#REF!)</f>
        <v>#REF!</v>
      </c>
    </row>
    <row r="331" spans="1:14" ht="15.75">
      <c r="A331" s="78" t="s">
        <v>127</v>
      </c>
      <c r="B331" s="79"/>
      <c r="C331" s="79"/>
      <c r="D331" s="80"/>
      <c r="E331" s="87" t="s">
        <v>35</v>
      </c>
      <c r="F331" s="88"/>
      <c r="G331" s="88"/>
      <c r="H331" s="88"/>
      <c r="I331" s="88"/>
      <c r="J331" s="89"/>
      <c r="K331" s="37">
        <f>'Автоматические данные'!$H$97</f>
        <v>0</v>
      </c>
      <c r="L331" s="35">
        <v>0</v>
      </c>
      <c r="M331" s="36">
        <f>SUM(K331/A335*10000)</f>
        <v>0</v>
      </c>
      <c r="N331" s="29" t="e">
        <f>SUM(M331-'[1]Обработка данных'!#REF!)</f>
        <v>#REF!</v>
      </c>
    </row>
    <row r="332" spans="1:14" ht="15.75">
      <c r="A332" s="81"/>
      <c r="B332" s="82"/>
      <c r="C332" s="82"/>
      <c r="D332" s="83"/>
      <c r="E332" s="90" t="s">
        <v>36</v>
      </c>
      <c r="F332" s="91"/>
      <c r="G332" s="91"/>
      <c r="H332" s="91"/>
      <c r="I332" s="91"/>
      <c r="J332" s="92"/>
      <c r="K332" s="37">
        <f>'Автоматические данные'!$I$97</f>
        <v>0</v>
      </c>
      <c r="L332" s="35">
        <v>0</v>
      </c>
      <c r="M332" s="36">
        <f>SUM(K332/A335*10000)</f>
        <v>0</v>
      </c>
      <c r="N332" s="36" t="e">
        <f>SUM(M332-'[1]Обработка данных'!#REF!)</f>
        <v>#REF!</v>
      </c>
    </row>
    <row r="333" spans="1:14" ht="15.75">
      <c r="A333" s="81"/>
      <c r="B333" s="82"/>
      <c r="C333" s="82"/>
      <c r="D333" s="83"/>
      <c r="E333" s="93" t="s">
        <v>37</v>
      </c>
      <c r="F333" s="94"/>
      <c r="G333" s="94"/>
      <c r="H333" s="94"/>
      <c r="I333" s="94"/>
      <c r="J333" s="95"/>
      <c r="K333" s="37">
        <f>'Автоматические данные'!$J$97</f>
        <v>0</v>
      </c>
      <c r="L333" s="35">
        <v>0</v>
      </c>
      <c r="M333" s="36">
        <f>SUM(K333/A335*10000)</f>
        <v>0</v>
      </c>
      <c r="N333" s="36" t="e">
        <f>SUM(M333-'[1]Обработка данных'!#REF!)</f>
        <v>#REF!</v>
      </c>
    </row>
    <row r="334" spans="1:14" ht="15.75">
      <c r="A334" s="84"/>
      <c r="B334" s="85"/>
      <c r="C334" s="85"/>
      <c r="D334" s="86"/>
      <c r="E334" s="96" t="s">
        <v>38</v>
      </c>
      <c r="F334" s="97"/>
      <c r="G334" s="97"/>
      <c r="H334" s="97"/>
      <c r="I334" s="97"/>
      <c r="J334" s="98"/>
      <c r="K334" s="34">
        <f>'Автоматические данные'!$K$97</f>
        <v>0</v>
      </c>
      <c r="L334" s="35">
        <v>0</v>
      </c>
      <c r="M334" s="36">
        <f>SUM(K334/A340*1000)</f>
        <v>0</v>
      </c>
      <c r="N334" s="36" t="e">
        <f>SUM(M334-'[1]Обработка данных'!#REF!)</f>
        <v>#REF!</v>
      </c>
    </row>
    <row r="335" spans="1:14" ht="15.75">
      <c r="A335" s="99">
        <v>47114</v>
      </c>
      <c r="B335" s="100"/>
      <c r="C335" s="100"/>
      <c r="D335" s="101"/>
      <c r="E335" s="75" t="s">
        <v>39</v>
      </c>
      <c r="F335" s="76"/>
      <c r="G335" s="76"/>
      <c r="H335" s="76"/>
      <c r="I335" s="76"/>
      <c r="J335" s="77"/>
      <c r="K335" s="34">
        <f>'Автоматические данные'!$L$97</f>
        <v>0</v>
      </c>
      <c r="L335" s="35">
        <v>0</v>
      </c>
      <c r="M335" s="29">
        <f>SUM(K335/A340*10000)</f>
        <v>0</v>
      </c>
      <c r="N335" s="29" t="e">
        <f>SUM(M335-'[1]Обработка данных'!#REF!)</f>
        <v>#REF!</v>
      </c>
    </row>
    <row r="336" spans="1:14" ht="15.75">
      <c r="A336" s="102" t="s">
        <v>128</v>
      </c>
      <c r="B336" s="103"/>
      <c r="C336" s="103"/>
      <c r="D336" s="104"/>
      <c r="E336" s="87" t="s">
        <v>35</v>
      </c>
      <c r="F336" s="88"/>
      <c r="G336" s="88"/>
      <c r="H336" s="88"/>
      <c r="I336" s="88"/>
      <c r="J336" s="89"/>
      <c r="K336" s="39">
        <f>'Автоматические данные'!$H$98</f>
        <v>0</v>
      </c>
      <c r="L336" s="31">
        <v>0</v>
      </c>
      <c r="M336" s="32">
        <f>SUM(K336/A340*10000)</f>
        <v>0</v>
      </c>
      <c r="N336" s="32" t="e">
        <f>SUM(K336-'[1]Обработка данных'!#REF!)</f>
        <v>#REF!</v>
      </c>
    </row>
    <row r="337" spans="1:14" ht="15.75">
      <c r="A337" s="105"/>
      <c r="B337" s="106"/>
      <c r="C337" s="106"/>
      <c r="D337" s="107"/>
      <c r="E337" s="90" t="s">
        <v>36</v>
      </c>
      <c r="F337" s="91"/>
      <c r="G337" s="91"/>
      <c r="H337" s="91"/>
      <c r="I337" s="91"/>
      <c r="J337" s="92"/>
      <c r="K337" s="39">
        <f>'Автоматические данные'!$I$98</f>
        <v>0</v>
      </c>
      <c r="L337" s="31">
        <v>0</v>
      </c>
      <c r="M337" s="32">
        <f>SUM(K337/A340*10000)</f>
        <v>0</v>
      </c>
      <c r="N337" s="32" t="e">
        <f>SUM(M337-'[1]Обработка данных'!#REF!)</f>
        <v>#REF!</v>
      </c>
    </row>
    <row r="338" spans="1:14" ht="15.75">
      <c r="A338" s="105"/>
      <c r="B338" s="106"/>
      <c r="C338" s="106"/>
      <c r="D338" s="107"/>
      <c r="E338" s="93" t="s">
        <v>37</v>
      </c>
      <c r="F338" s="94"/>
      <c r="G338" s="94"/>
      <c r="H338" s="94"/>
      <c r="I338" s="94"/>
      <c r="J338" s="95"/>
      <c r="K338" s="39">
        <f>'Автоматические данные'!$J$98</f>
        <v>0</v>
      </c>
      <c r="L338" s="31">
        <v>0</v>
      </c>
      <c r="M338" s="32">
        <f>SUM(K338/A340*10000)</f>
        <v>0</v>
      </c>
      <c r="N338" s="32" t="e">
        <f>SUM(M338-'[1]Обработка данных'!#REF!)</f>
        <v>#REF!</v>
      </c>
    </row>
    <row r="339" spans="1:14" ht="15.75">
      <c r="A339" s="108"/>
      <c r="B339" s="109"/>
      <c r="C339" s="109"/>
      <c r="D339" s="110"/>
      <c r="E339" s="96" t="s">
        <v>38</v>
      </c>
      <c r="F339" s="97"/>
      <c r="G339" s="97"/>
      <c r="H339" s="97"/>
      <c r="I339" s="97"/>
      <c r="J339" s="98"/>
      <c r="K339" s="39">
        <f>'Автоматические данные'!$K$98</f>
        <v>0</v>
      </c>
      <c r="L339" s="31">
        <v>0</v>
      </c>
      <c r="M339" s="32">
        <f>SUM(K339/A340*10000)</f>
        <v>0</v>
      </c>
      <c r="N339" s="32" t="e">
        <f>SUM(M339-'[1]Обработка данных'!#REF!)</f>
        <v>#REF!</v>
      </c>
    </row>
    <row r="340" spans="1:14" ht="15.75">
      <c r="A340" s="72">
        <v>18212</v>
      </c>
      <c r="B340" s="73"/>
      <c r="C340" s="73"/>
      <c r="D340" s="74"/>
      <c r="E340" s="75" t="s">
        <v>39</v>
      </c>
      <c r="F340" s="76"/>
      <c r="G340" s="76"/>
      <c r="H340" s="76"/>
      <c r="I340" s="76"/>
      <c r="J340" s="77"/>
      <c r="K340" s="39">
        <f>'Автоматические данные'!$L$98</f>
        <v>0</v>
      </c>
      <c r="L340" s="31">
        <v>0</v>
      </c>
      <c r="M340" s="32">
        <f>SUM(K340/A340*10000)</f>
        <v>0</v>
      </c>
      <c r="N340" s="33" t="e">
        <f>SUM(M340-'[1]Обработка данных'!#REF!)</f>
        <v>#REF!</v>
      </c>
    </row>
    <row r="341" spans="1:14" ht="45.75" customHeight="1">
      <c r="A341" s="111" t="s">
        <v>117</v>
      </c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</row>
    <row r="342" spans="1:14" ht="19.5" customHeight="1">
      <c r="A342" s="112" t="str">
        <f>'Ручные данные'!$I$3</f>
        <v>III квартал 2019 г.</v>
      </c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</row>
    <row r="343" spans="1:14" ht="99" customHeight="1">
      <c r="A343" s="113" t="s">
        <v>118</v>
      </c>
      <c r="B343" s="114"/>
      <c r="C343" s="114"/>
      <c r="D343" s="115"/>
      <c r="E343" s="113" t="s">
        <v>119</v>
      </c>
      <c r="F343" s="116"/>
      <c r="G343" s="116"/>
      <c r="H343" s="116"/>
      <c r="I343" s="116"/>
      <c r="J343" s="117"/>
      <c r="K343" s="25" t="s">
        <v>75</v>
      </c>
      <c r="L343" s="25" t="s">
        <v>46</v>
      </c>
      <c r="M343" s="26" t="s">
        <v>47</v>
      </c>
      <c r="N343" s="26" t="s">
        <v>120</v>
      </c>
    </row>
    <row r="344" spans="1:14" ht="15" customHeight="1">
      <c r="A344" s="78" t="s">
        <v>187</v>
      </c>
      <c r="B344" s="79"/>
      <c r="C344" s="79"/>
      <c r="D344" s="80"/>
      <c r="E344" s="87" t="s">
        <v>35</v>
      </c>
      <c r="F344" s="88"/>
      <c r="G344" s="88"/>
      <c r="H344" s="88"/>
      <c r="I344" s="88"/>
      <c r="J344" s="89"/>
      <c r="K344" s="34">
        <f>'Автоматические данные'!$H$99</f>
        <v>0</v>
      </c>
      <c r="L344" s="34">
        <v>0</v>
      </c>
      <c r="M344" s="36">
        <f>SUM(K344/A348*10000)</f>
        <v>0</v>
      </c>
      <c r="N344" s="36" t="e">
        <f>SUM(M344-'[1]Обработка данных'!#REF!)</f>
        <v>#REF!</v>
      </c>
    </row>
    <row r="345" spans="1:14" ht="15" customHeight="1">
      <c r="A345" s="81"/>
      <c r="B345" s="82"/>
      <c r="C345" s="82"/>
      <c r="D345" s="83"/>
      <c r="E345" s="90" t="s">
        <v>36</v>
      </c>
      <c r="F345" s="91"/>
      <c r="G345" s="91"/>
      <c r="H345" s="91"/>
      <c r="I345" s="91"/>
      <c r="J345" s="92"/>
      <c r="K345" s="34">
        <f>'Автоматические данные'!$I$99</f>
        <v>0</v>
      </c>
      <c r="L345" s="35">
        <v>0</v>
      </c>
      <c r="M345" s="36">
        <f>SUM(K345/A348*10000)</f>
        <v>0</v>
      </c>
      <c r="N345" s="36" t="e">
        <f>SUM(M345-'[1]Обработка данных'!#REF!)</f>
        <v>#REF!</v>
      </c>
    </row>
    <row r="346" spans="1:14" ht="19.5" customHeight="1">
      <c r="A346" s="81"/>
      <c r="B346" s="82"/>
      <c r="C346" s="82"/>
      <c r="D346" s="83"/>
      <c r="E346" s="93" t="s">
        <v>37</v>
      </c>
      <c r="F346" s="94"/>
      <c r="G346" s="94"/>
      <c r="H346" s="94"/>
      <c r="I346" s="94"/>
      <c r="J346" s="95"/>
      <c r="K346" s="34">
        <f>'Автоматические данные'!$J$99</f>
        <v>0</v>
      </c>
      <c r="L346" s="35">
        <v>0</v>
      </c>
      <c r="M346" s="36">
        <f>SUM(K346/A348*10000)</f>
        <v>0</v>
      </c>
      <c r="N346" s="36" t="e">
        <f>SUM(M346-'[1]Обработка данных'!#REF!)</f>
        <v>#REF!</v>
      </c>
    </row>
    <row r="347" spans="1:14" ht="15.75" customHeight="1">
      <c r="A347" s="84"/>
      <c r="B347" s="85"/>
      <c r="C347" s="85"/>
      <c r="D347" s="86"/>
      <c r="E347" s="96" t="s">
        <v>38</v>
      </c>
      <c r="F347" s="97"/>
      <c r="G347" s="97"/>
      <c r="H347" s="97"/>
      <c r="I347" s="97"/>
      <c r="J347" s="98"/>
      <c r="K347" s="34">
        <f>'Автоматические данные'!$K$99</f>
        <v>0</v>
      </c>
      <c r="L347" s="35">
        <v>0</v>
      </c>
      <c r="M347" s="36">
        <f>SUM(K347/A348*10000)</f>
        <v>0</v>
      </c>
      <c r="N347" s="36" t="e">
        <f>SUM(M347-'[1]Обработка данных'!#REF!)</f>
        <v>#REF!</v>
      </c>
    </row>
    <row r="348" spans="1:14" ht="15.75">
      <c r="A348" s="72">
        <v>14544</v>
      </c>
      <c r="B348" s="73"/>
      <c r="C348" s="73"/>
      <c r="D348" s="74"/>
      <c r="E348" s="75" t="s">
        <v>39</v>
      </c>
      <c r="F348" s="76"/>
      <c r="G348" s="76"/>
      <c r="H348" s="76"/>
      <c r="I348" s="76"/>
      <c r="J348" s="77"/>
      <c r="K348" s="34">
        <f>'Автоматические данные'!$L$99</f>
        <v>0</v>
      </c>
      <c r="L348" s="35">
        <v>0</v>
      </c>
      <c r="M348" s="36">
        <f>SUM(K348/A348*10000)</f>
        <v>0</v>
      </c>
      <c r="N348" s="29" t="e">
        <f>SUM('[1]Обработка данных'!#REF!)</f>
        <v>#REF!</v>
      </c>
    </row>
    <row r="349" spans="1:14" ht="15.75" customHeight="1">
      <c r="A349" s="102" t="s">
        <v>188</v>
      </c>
      <c r="B349" s="103"/>
      <c r="C349" s="103"/>
      <c r="D349" s="104"/>
      <c r="E349" s="87" t="s">
        <v>35</v>
      </c>
      <c r="F349" s="88"/>
      <c r="G349" s="88"/>
      <c r="H349" s="88"/>
      <c r="I349" s="88"/>
      <c r="J349" s="89"/>
      <c r="K349" s="30">
        <f>'Автоматические данные'!$H$100</f>
        <v>0</v>
      </c>
      <c r="L349" s="31">
        <v>0</v>
      </c>
      <c r="M349" s="32">
        <f>SUM(K349/A353*10000)</f>
        <v>0</v>
      </c>
      <c r="N349" s="33" t="e">
        <f>SUM(M349-'[1]Обработка данных'!#REF!)</f>
        <v>#REF!</v>
      </c>
    </row>
    <row r="350" spans="1:14" ht="15.75">
      <c r="A350" s="105"/>
      <c r="B350" s="106"/>
      <c r="C350" s="106"/>
      <c r="D350" s="107"/>
      <c r="E350" s="90" t="s">
        <v>36</v>
      </c>
      <c r="F350" s="91"/>
      <c r="G350" s="91"/>
      <c r="H350" s="91"/>
      <c r="I350" s="91"/>
      <c r="J350" s="92"/>
      <c r="K350" s="30">
        <f>'Автоматические данные'!$I$100</f>
        <v>0</v>
      </c>
      <c r="L350" s="31">
        <v>0</v>
      </c>
      <c r="M350" s="32">
        <f>SUM(K350/A353*10000)</f>
        <v>0</v>
      </c>
      <c r="N350" s="33" t="e">
        <f>SUM(M350-'[1]Обработка данных'!#REF!)</f>
        <v>#REF!</v>
      </c>
    </row>
    <row r="351" spans="1:14" ht="15.75" customHeight="1">
      <c r="A351" s="105"/>
      <c r="B351" s="106"/>
      <c r="C351" s="106"/>
      <c r="D351" s="107"/>
      <c r="E351" s="93" t="s">
        <v>37</v>
      </c>
      <c r="F351" s="94"/>
      <c r="G351" s="94"/>
      <c r="H351" s="94"/>
      <c r="I351" s="94"/>
      <c r="J351" s="95"/>
      <c r="K351" s="30">
        <f>'Автоматические данные'!$J$100</f>
        <v>0</v>
      </c>
      <c r="L351" s="31">
        <v>0</v>
      </c>
      <c r="M351" s="32">
        <f>SUM(K351/A353*10000)</f>
        <v>0</v>
      </c>
      <c r="N351" s="32" t="e">
        <f>SUM(M351-'[1]Обработка данных'!#REF!)</f>
        <v>#REF!</v>
      </c>
    </row>
    <row r="352" spans="1:14" ht="15.75">
      <c r="A352" s="108"/>
      <c r="B352" s="109"/>
      <c r="C352" s="109"/>
      <c r="D352" s="110"/>
      <c r="E352" s="96" t="s">
        <v>38</v>
      </c>
      <c r="F352" s="97"/>
      <c r="G352" s="97"/>
      <c r="H352" s="97"/>
      <c r="I352" s="97"/>
      <c r="J352" s="98"/>
      <c r="K352" s="30">
        <f>'Автоматические данные'!$K$100</f>
        <v>0</v>
      </c>
      <c r="L352" s="31">
        <v>0</v>
      </c>
      <c r="M352" s="32">
        <f>SUM(K352/A353*10000)</f>
        <v>0</v>
      </c>
      <c r="N352" s="32" t="e">
        <f>SUM(M352-'[1]Обработка данных'!#REF!)</f>
        <v>#REF!</v>
      </c>
    </row>
    <row r="353" spans="1:14" ht="15.75">
      <c r="A353" s="72">
        <v>4425</v>
      </c>
      <c r="B353" s="73"/>
      <c r="C353" s="73"/>
      <c r="D353" s="74"/>
      <c r="E353" s="75" t="s">
        <v>39</v>
      </c>
      <c r="F353" s="76"/>
      <c r="G353" s="76"/>
      <c r="H353" s="76"/>
      <c r="I353" s="76"/>
      <c r="J353" s="77"/>
      <c r="K353" s="30">
        <f>'Автоматические данные'!$L$100</f>
        <v>0</v>
      </c>
      <c r="L353" s="31">
        <v>0</v>
      </c>
      <c r="M353" s="32">
        <f>SUM(K353/A353*10000)</f>
        <v>0</v>
      </c>
      <c r="N353" s="32" t="e">
        <f>SUM(M353-'[1]Обработка данных'!#REF!)</f>
        <v>#REF!</v>
      </c>
    </row>
    <row r="354" spans="1:14" ht="15.75">
      <c r="A354" s="78" t="s">
        <v>189</v>
      </c>
      <c r="B354" s="79"/>
      <c r="C354" s="79"/>
      <c r="D354" s="80"/>
      <c r="E354" s="87" t="s">
        <v>35</v>
      </c>
      <c r="F354" s="88"/>
      <c r="G354" s="88"/>
      <c r="H354" s="88"/>
      <c r="I354" s="88"/>
      <c r="J354" s="89"/>
      <c r="K354" s="34">
        <f>'Автоматические данные'!$H$101</f>
        <v>0</v>
      </c>
      <c r="L354" s="35">
        <v>0</v>
      </c>
      <c r="M354" s="36">
        <f>SUM(K354/A358*10000)</f>
        <v>0</v>
      </c>
      <c r="N354" s="36" t="e">
        <f>SUM(M354-'[1]Обработка данных'!#REF!)</f>
        <v>#REF!</v>
      </c>
    </row>
    <row r="355" spans="1:14" ht="15.75" customHeight="1">
      <c r="A355" s="81"/>
      <c r="B355" s="82"/>
      <c r="C355" s="82"/>
      <c r="D355" s="83"/>
      <c r="E355" s="90" t="s">
        <v>36</v>
      </c>
      <c r="F355" s="91"/>
      <c r="G355" s="91"/>
      <c r="H355" s="91"/>
      <c r="I355" s="91"/>
      <c r="J355" s="92"/>
      <c r="K355" s="34">
        <f>'Автоматические данные'!$I$101</f>
        <v>0</v>
      </c>
      <c r="L355" s="35">
        <v>0</v>
      </c>
      <c r="M355" s="36">
        <f>SUM(K355/A358*10000)</f>
        <v>0</v>
      </c>
      <c r="N355" s="36" t="e">
        <f>SUM(M355-'[1]Обработка данных'!#REF!)</f>
        <v>#REF!</v>
      </c>
    </row>
    <row r="356" spans="1:14" ht="15" customHeight="1">
      <c r="A356" s="81"/>
      <c r="B356" s="82"/>
      <c r="C356" s="82"/>
      <c r="D356" s="83"/>
      <c r="E356" s="93" t="s">
        <v>37</v>
      </c>
      <c r="F356" s="94"/>
      <c r="G356" s="94"/>
      <c r="H356" s="94"/>
      <c r="I356" s="94"/>
      <c r="J356" s="95"/>
      <c r="K356" s="34">
        <f>'Автоматические данные'!$J$101</f>
        <v>0</v>
      </c>
      <c r="L356" s="35">
        <v>0</v>
      </c>
      <c r="M356" s="36">
        <f>SUM(K356/A358*10000)</f>
        <v>0</v>
      </c>
      <c r="N356" s="36" t="e">
        <f>SUM(M356-'[1]Обработка данных'!#REF!)</f>
        <v>#REF!</v>
      </c>
    </row>
    <row r="357" spans="1:14" ht="15.75" customHeight="1">
      <c r="A357" s="84"/>
      <c r="B357" s="85"/>
      <c r="C357" s="85"/>
      <c r="D357" s="86"/>
      <c r="E357" s="96" t="s">
        <v>38</v>
      </c>
      <c r="F357" s="97"/>
      <c r="G357" s="97"/>
      <c r="H357" s="97"/>
      <c r="I357" s="97"/>
      <c r="J357" s="98"/>
      <c r="K357" s="34">
        <f>'Автоматические данные'!$K$101</f>
        <v>0</v>
      </c>
      <c r="L357" s="35">
        <v>0</v>
      </c>
      <c r="M357" s="36">
        <f>SUM(K357/A358*10000)</f>
        <v>0</v>
      </c>
      <c r="N357" s="36" t="e">
        <f>SUM(M357-'[1]Обработка данных'!#REF!)</f>
        <v>#REF!</v>
      </c>
    </row>
    <row r="358" spans="1:14" ht="15.75">
      <c r="A358" s="99">
        <v>4006</v>
      </c>
      <c r="B358" s="100"/>
      <c r="C358" s="100"/>
      <c r="D358" s="101"/>
      <c r="E358" s="75" t="s">
        <v>39</v>
      </c>
      <c r="F358" s="76"/>
      <c r="G358" s="76"/>
      <c r="H358" s="76"/>
      <c r="I358" s="76"/>
      <c r="J358" s="77"/>
      <c r="K358" s="34">
        <f>'Автоматические данные'!$L$101</f>
        <v>0</v>
      </c>
      <c r="L358" s="35">
        <v>0</v>
      </c>
      <c r="M358" s="36">
        <f>SUM(K358/A358*10000)</f>
        <v>0</v>
      </c>
      <c r="N358" s="36" t="e">
        <f>SUM(M358-'[1]Обработка данных'!#REF!)</f>
        <v>#REF!</v>
      </c>
    </row>
    <row r="359" spans="1:14" ht="15.75">
      <c r="A359" s="102" t="s">
        <v>190</v>
      </c>
      <c r="B359" s="103"/>
      <c r="C359" s="103"/>
      <c r="D359" s="104"/>
      <c r="E359" s="87" t="s">
        <v>35</v>
      </c>
      <c r="F359" s="88"/>
      <c r="G359" s="88"/>
      <c r="H359" s="88"/>
      <c r="I359" s="88"/>
      <c r="J359" s="89"/>
      <c r="K359" s="63">
        <f>'Автоматические данные'!$H$102</f>
        <v>0</v>
      </c>
      <c r="L359" s="64">
        <v>0</v>
      </c>
      <c r="M359" s="65">
        <f>SUM(K359/A363*10000)</f>
        <v>0</v>
      </c>
      <c r="N359" s="65" t="e">
        <f>SUM(M359-'[1]Обработка данных'!#REF!)</f>
        <v>#REF!</v>
      </c>
    </row>
    <row r="360" spans="1:14" ht="15.75">
      <c r="A360" s="105"/>
      <c r="B360" s="106"/>
      <c r="C360" s="106"/>
      <c r="D360" s="107"/>
      <c r="E360" s="90" t="s">
        <v>36</v>
      </c>
      <c r="F360" s="91"/>
      <c r="G360" s="91"/>
      <c r="H360" s="91"/>
      <c r="I360" s="91"/>
      <c r="J360" s="92"/>
      <c r="K360" s="30">
        <f>'Автоматические данные'!$I$102</f>
        <v>0</v>
      </c>
      <c r="L360" s="31">
        <v>0</v>
      </c>
      <c r="M360" s="32">
        <f>SUM(K360/A363*10000)</f>
        <v>0</v>
      </c>
      <c r="N360" s="32" t="e">
        <f>SUM(M360-'[1]Обработка данных'!#REF!)</f>
        <v>#REF!</v>
      </c>
    </row>
    <row r="361" spans="1:14" ht="15.75">
      <c r="A361" s="105"/>
      <c r="B361" s="106"/>
      <c r="C361" s="106"/>
      <c r="D361" s="107"/>
      <c r="E361" s="93" t="s">
        <v>37</v>
      </c>
      <c r="F361" s="94"/>
      <c r="G361" s="94"/>
      <c r="H361" s="94"/>
      <c r="I361" s="94"/>
      <c r="J361" s="95"/>
      <c r="K361" s="30">
        <f>'Автоматические данные'!$J$102</f>
        <v>0</v>
      </c>
      <c r="L361" s="31">
        <v>0</v>
      </c>
      <c r="M361" s="32">
        <f>SUM(K361/A363*10000)</f>
        <v>0</v>
      </c>
      <c r="N361" s="32" t="e">
        <f>SUM(M361-'[1]Обработка данных'!#REF!)</f>
        <v>#REF!</v>
      </c>
    </row>
    <row r="362" spans="1:14" ht="15.75">
      <c r="A362" s="108"/>
      <c r="B362" s="109"/>
      <c r="C362" s="109"/>
      <c r="D362" s="110"/>
      <c r="E362" s="96" t="s">
        <v>38</v>
      </c>
      <c r="F362" s="97"/>
      <c r="G362" s="97"/>
      <c r="H362" s="97"/>
      <c r="I362" s="97"/>
      <c r="J362" s="98"/>
      <c r="K362" s="30">
        <f>'Автоматические данные'!$K$102</f>
        <v>0</v>
      </c>
      <c r="L362" s="31">
        <v>0</v>
      </c>
      <c r="M362" s="32">
        <f>SUM(K362/A363*10000)</f>
        <v>0</v>
      </c>
      <c r="N362" s="32" t="e">
        <f>SUM(M362-'[1]Обработка данных'!#REF!)</f>
        <v>#REF!</v>
      </c>
    </row>
    <row r="363" spans="1:14" ht="24" customHeight="1">
      <c r="A363" s="72">
        <v>13144</v>
      </c>
      <c r="B363" s="73"/>
      <c r="C363" s="73"/>
      <c r="D363" s="74"/>
      <c r="E363" s="75" t="s">
        <v>39</v>
      </c>
      <c r="F363" s="76"/>
      <c r="G363" s="76"/>
      <c r="H363" s="76"/>
      <c r="I363" s="76"/>
      <c r="J363" s="77"/>
      <c r="K363" s="30">
        <f>'Автоматические данные'!$L$102</f>
        <v>1</v>
      </c>
      <c r="L363" s="31">
        <v>0</v>
      </c>
      <c r="M363" s="32">
        <f>SUM(K363/A363*10000)</f>
        <v>0.76080340839926963</v>
      </c>
      <c r="N363" s="32" t="e">
        <f>SUM(M363-'[1]Обработка данных'!#REF!)</f>
        <v>#REF!</v>
      </c>
    </row>
    <row r="364" spans="1:14" ht="38.25" customHeight="1">
      <c r="A364" s="111" t="s">
        <v>117</v>
      </c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</row>
    <row r="365" spans="1:14" ht="18">
      <c r="A365" s="112" t="str">
        <f>'Ручные данные'!$I$3</f>
        <v>III квартал 2019 г.</v>
      </c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</row>
    <row r="366" spans="1:14" ht="128.25">
      <c r="A366" s="113" t="s">
        <v>129</v>
      </c>
      <c r="B366" s="114"/>
      <c r="C366" s="114"/>
      <c r="D366" s="115"/>
      <c r="E366" s="113" t="s">
        <v>119</v>
      </c>
      <c r="F366" s="116"/>
      <c r="G366" s="116"/>
      <c r="H366" s="116"/>
      <c r="I366" s="116"/>
      <c r="J366" s="117"/>
      <c r="K366" s="25" t="s">
        <v>75</v>
      </c>
      <c r="L366" s="41" t="s">
        <v>46</v>
      </c>
      <c r="M366" s="26" t="s">
        <v>47</v>
      </c>
      <c r="N366" s="26" t="s">
        <v>120</v>
      </c>
    </row>
    <row r="367" spans="1:14" ht="15.75">
      <c r="A367" s="78" t="s">
        <v>130</v>
      </c>
      <c r="B367" s="79"/>
      <c r="C367" s="79"/>
      <c r="D367" s="80"/>
      <c r="E367" s="87" t="s">
        <v>35</v>
      </c>
      <c r="F367" s="88"/>
      <c r="G367" s="88"/>
      <c r="H367" s="88"/>
      <c r="I367" s="88"/>
      <c r="J367" s="89"/>
      <c r="K367" s="34">
        <f>'Автоматические данные'!$H$103</f>
        <v>0</v>
      </c>
      <c r="L367" s="35">
        <v>0</v>
      </c>
      <c r="M367" s="36">
        <f>SUM(K367/A371*10000)</f>
        <v>0</v>
      </c>
      <c r="N367" s="36">
        <f>SUM(M729-'[1]Обработка данных'!F36)</f>
        <v>-2.0719420953123833</v>
      </c>
    </row>
    <row r="368" spans="1:14" ht="15.75">
      <c r="A368" s="81"/>
      <c r="B368" s="82"/>
      <c r="C368" s="82"/>
      <c r="D368" s="83"/>
      <c r="E368" s="90" t="s">
        <v>36</v>
      </c>
      <c r="F368" s="91"/>
      <c r="G368" s="91"/>
      <c r="H368" s="91"/>
      <c r="I368" s="91"/>
      <c r="J368" s="92"/>
      <c r="K368" s="34">
        <f>'Автоматические данные'!$I$103</f>
        <v>0</v>
      </c>
      <c r="L368" s="35">
        <v>0</v>
      </c>
      <c r="M368" s="36">
        <f>SUM(K368/A371*10000)</f>
        <v>0</v>
      </c>
      <c r="N368" s="36">
        <f>SUM(M730-'[1]Обработка данных'!F37)</f>
        <v>-7.4041460170721933</v>
      </c>
    </row>
    <row r="369" spans="1:14" ht="15.75">
      <c r="A369" s="81"/>
      <c r="B369" s="82"/>
      <c r="C369" s="82"/>
      <c r="D369" s="83"/>
      <c r="E369" s="93" t="s">
        <v>37</v>
      </c>
      <c r="F369" s="94"/>
      <c r="G369" s="94"/>
      <c r="H369" s="94"/>
      <c r="I369" s="94"/>
      <c r="J369" s="95"/>
      <c r="K369" s="34">
        <f>'Автоматические данные'!$J$103</f>
        <v>0</v>
      </c>
      <c r="L369" s="35">
        <v>0</v>
      </c>
      <c r="M369" s="36">
        <f>SUM(K369/A371*10000)</f>
        <v>0</v>
      </c>
      <c r="N369" s="36">
        <f>SUM(M731-'[1]Обработка данных'!F38)</f>
        <v>-0.68556907565483272</v>
      </c>
    </row>
    <row r="370" spans="1:14" ht="15.75">
      <c r="A370" s="84"/>
      <c r="B370" s="85"/>
      <c r="C370" s="85"/>
      <c r="D370" s="86"/>
      <c r="E370" s="96" t="s">
        <v>38</v>
      </c>
      <c r="F370" s="97"/>
      <c r="G370" s="97"/>
      <c r="H370" s="97"/>
      <c r="I370" s="97"/>
      <c r="J370" s="98"/>
      <c r="K370" s="34">
        <f>'Автоматические данные'!$K$103</f>
        <v>0</v>
      </c>
      <c r="L370" s="35">
        <v>0</v>
      </c>
      <c r="M370" s="36">
        <f>SUM(K370/A371*10000)</f>
        <v>0</v>
      </c>
      <c r="N370" s="36">
        <f>SUM(M732-'[1]Обработка данных'!F39)</f>
        <v>-6.4443493111554275</v>
      </c>
    </row>
    <row r="371" spans="1:14" ht="15.75">
      <c r="A371" s="99">
        <v>33447</v>
      </c>
      <c r="B371" s="100"/>
      <c r="C371" s="100"/>
      <c r="D371" s="101"/>
      <c r="E371" s="75" t="s">
        <v>39</v>
      </c>
      <c r="F371" s="76"/>
      <c r="G371" s="76"/>
      <c r="H371" s="76"/>
      <c r="I371" s="76"/>
      <c r="J371" s="77"/>
      <c r="K371" s="34">
        <f>'Автоматические данные'!$L$103</f>
        <v>0</v>
      </c>
      <c r="L371" s="35">
        <v>0</v>
      </c>
      <c r="M371" s="36">
        <f>SUM(K371/A371*10000)</f>
        <v>0</v>
      </c>
      <c r="N371" s="29">
        <f>SUM(M733-'[1]Обработка данных'!F40)</f>
        <v>-0.81201848294227963</v>
      </c>
    </row>
    <row r="372" spans="1:14" ht="15.75">
      <c r="A372" s="102" t="s">
        <v>131</v>
      </c>
      <c r="B372" s="103"/>
      <c r="C372" s="103"/>
      <c r="D372" s="104"/>
      <c r="E372" s="87" t="s">
        <v>35</v>
      </c>
      <c r="F372" s="88"/>
      <c r="G372" s="88"/>
      <c r="H372" s="88"/>
      <c r="I372" s="88"/>
      <c r="J372" s="89"/>
      <c r="K372" s="30">
        <f>'Автоматические данные'!$H$104</f>
        <v>0</v>
      </c>
      <c r="L372" s="30">
        <v>0</v>
      </c>
      <c r="M372" s="32">
        <f>SUM(K372/A376*10000)</f>
        <v>0</v>
      </c>
      <c r="N372" s="32">
        <f>SUM(M734-'[1]Обработка данных'!F36)</f>
        <v>-2.0719420953123833</v>
      </c>
    </row>
    <row r="373" spans="1:14" ht="15.75">
      <c r="A373" s="105"/>
      <c r="B373" s="106"/>
      <c r="C373" s="106"/>
      <c r="D373" s="107"/>
      <c r="E373" s="90" t="s">
        <v>36</v>
      </c>
      <c r="F373" s="91"/>
      <c r="G373" s="91"/>
      <c r="H373" s="91"/>
      <c r="I373" s="91"/>
      <c r="J373" s="92"/>
      <c r="K373" s="30">
        <f>'Автоматические данные'!$I$104</f>
        <v>0</v>
      </c>
      <c r="L373" s="30">
        <v>0</v>
      </c>
      <c r="M373" s="32">
        <f>SUM(K373/A376*10000)</f>
        <v>0</v>
      </c>
      <c r="N373" s="32">
        <f>SUM(M735-'[1]Обработка данных'!F37)</f>
        <v>-7.4041460170721933</v>
      </c>
    </row>
    <row r="374" spans="1:14" ht="15.75">
      <c r="A374" s="105"/>
      <c r="B374" s="106"/>
      <c r="C374" s="106"/>
      <c r="D374" s="107"/>
      <c r="E374" s="93" t="s">
        <v>37</v>
      </c>
      <c r="F374" s="94"/>
      <c r="G374" s="94"/>
      <c r="H374" s="94"/>
      <c r="I374" s="94"/>
      <c r="J374" s="95"/>
      <c r="K374" s="30">
        <f>'Автоматические данные'!$J$104</f>
        <v>0</v>
      </c>
      <c r="L374" s="30">
        <v>0</v>
      </c>
      <c r="M374" s="32">
        <f>SUM(K374/A376*10000)</f>
        <v>0</v>
      </c>
      <c r="N374" s="32">
        <f>SUM(M736-'[1]Обработка данных'!F38)</f>
        <v>-0.68556907565483272</v>
      </c>
    </row>
    <row r="375" spans="1:14" ht="15.75">
      <c r="A375" s="108"/>
      <c r="B375" s="109"/>
      <c r="C375" s="109"/>
      <c r="D375" s="110"/>
      <c r="E375" s="96" t="s">
        <v>38</v>
      </c>
      <c r="F375" s="97"/>
      <c r="G375" s="97"/>
      <c r="H375" s="97"/>
      <c r="I375" s="97"/>
      <c r="J375" s="98"/>
      <c r="K375" s="30">
        <f>'Автоматические данные'!$K$104</f>
        <v>0</v>
      </c>
      <c r="L375" s="30">
        <v>0</v>
      </c>
      <c r="M375" s="32">
        <f>SUM(K375/A376*10000)</f>
        <v>0</v>
      </c>
      <c r="N375" s="32">
        <f>SUM(M737-'[1]Обработка данных'!F39)</f>
        <v>-6.4443493111554275</v>
      </c>
    </row>
    <row r="376" spans="1:14" ht="15.75">
      <c r="A376" s="99">
        <v>4453</v>
      </c>
      <c r="B376" s="100"/>
      <c r="C376" s="100"/>
      <c r="D376" s="101"/>
      <c r="E376" s="75" t="s">
        <v>39</v>
      </c>
      <c r="F376" s="76"/>
      <c r="G376" s="76"/>
      <c r="H376" s="76"/>
      <c r="I376" s="76"/>
      <c r="J376" s="77"/>
      <c r="K376" s="30">
        <f>'Автоматические данные'!$L$104</f>
        <v>0</v>
      </c>
      <c r="L376" s="30">
        <v>0</v>
      </c>
      <c r="M376" s="32">
        <f>SUM(K376/A376*10000)</f>
        <v>0</v>
      </c>
      <c r="N376" s="32">
        <f>SUM(M738-'[1]Обработка данных'!F40)</f>
        <v>-0.81201848294227963</v>
      </c>
    </row>
    <row r="377" spans="1:14" ht="15.75">
      <c r="A377" s="78" t="s">
        <v>132</v>
      </c>
      <c r="B377" s="79"/>
      <c r="C377" s="79"/>
      <c r="D377" s="80"/>
      <c r="E377" s="87" t="s">
        <v>35</v>
      </c>
      <c r="F377" s="88"/>
      <c r="G377" s="88"/>
      <c r="H377" s="88"/>
      <c r="I377" s="88"/>
      <c r="J377" s="89"/>
      <c r="K377" s="34">
        <f>'Автоматические данные'!$H$105</f>
        <v>0</v>
      </c>
      <c r="L377" s="35">
        <v>0</v>
      </c>
      <c r="M377" s="36">
        <f>SUM(K377/A381*10000)</f>
        <v>0</v>
      </c>
      <c r="N377" s="36">
        <f>SUM(M739-'[1]Обработка данных'!F36)</f>
        <v>-2.0719420953123833</v>
      </c>
    </row>
    <row r="378" spans="1:14" ht="15.75">
      <c r="A378" s="81"/>
      <c r="B378" s="82"/>
      <c r="C378" s="82"/>
      <c r="D378" s="83"/>
      <c r="E378" s="90" t="s">
        <v>36</v>
      </c>
      <c r="F378" s="91"/>
      <c r="G378" s="91"/>
      <c r="H378" s="91"/>
      <c r="I378" s="91"/>
      <c r="J378" s="92"/>
      <c r="K378" s="34">
        <f>'Автоматические данные'!$I$105</f>
        <v>0</v>
      </c>
      <c r="L378" s="35">
        <v>0</v>
      </c>
      <c r="M378" s="36">
        <f>SUM(K378/A381*10000)</f>
        <v>0</v>
      </c>
      <c r="N378" s="36">
        <f>SUM(M740-'[1]Обработка данных'!F37)</f>
        <v>-7.4041460170721933</v>
      </c>
    </row>
    <row r="379" spans="1:14" ht="15.75">
      <c r="A379" s="81"/>
      <c r="B379" s="82"/>
      <c r="C379" s="82"/>
      <c r="D379" s="83"/>
      <c r="E379" s="93" t="s">
        <v>37</v>
      </c>
      <c r="F379" s="94"/>
      <c r="G379" s="94"/>
      <c r="H379" s="94"/>
      <c r="I379" s="94"/>
      <c r="J379" s="95"/>
      <c r="K379" s="34">
        <f>'Автоматические данные'!$J$105</f>
        <v>0</v>
      </c>
      <c r="L379" s="35">
        <v>0</v>
      </c>
      <c r="M379" s="36">
        <f>SUM(K379/A381*10000)</f>
        <v>0</v>
      </c>
      <c r="N379" s="36">
        <f>SUM(M741-'[1]Обработка данных'!F38)</f>
        <v>-0.68556907565483272</v>
      </c>
    </row>
    <row r="380" spans="1:14" ht="15.75">
      <c r="A380" s="84"/>
      <c r="B380" s="85"/>
      <c r="C380" s="85"/>
      <c r="D380" s="86"/>
      <c r="E380" s="96" t="s">
        <v>38</v>
      </c>
      <c r="F380" s="97"/>
      <c r="G380" s="97"/>
      <c r="H380" s="97"/>
      <c r="I380" s="97"/>
      <c r="J380" s="98"/>
      <c r="K380" s="34">
        <f>'Автоматические данные'!$K$105</f>
        <v>0</v>
      </c>
      <c r="L380" s="35">
        <v>0</v>
      </c>
      <c r="M380" s="36">
        <f>SUM(K380/A381*10000)</f>
        <v>0</v>
      </c>
      <c r="N380" s="36">
        <f>SUM(M742-'[1]Обработка данных'!F39)</f>
        <v>-6.4443493111554275</v>
      </c>
    </row>
    <row r="381" spans="1:14" ht="15.75">
      <c r="A381" s="99">
        <v>11788</v>
      </c>
      <c r="B381" s="100"/>
      <c r="C381" s="100"/>
      <c r="D381" s="101"/>
      <c r="E381" s="75" t="s">
        <v>39</v>
      </c>
      <c r="F381" s="76"/>
      <c r="G381" s="76"/>
      <c r="H381" s="76"/>
      <c r="I381" s="76"/>
      <c r="J381" s="77"/>
      <c r="K381" s="34">
        <f>'Автоматические данные'!$L$105</f>
        <v>0</v>
      </c>
      <c r="L381" s="35">
        <v>0</v>
      </c>
      <c r="M381" s="36">
        <f>SUM(K381/A381*10000)</f>
        <v>0</v>
      </c>
      <c r="N381" s="29">
        <f>SUM(M743-'[1]Обработка данных'!F40)</f>
        <v>-0.81201848294227963</v>
      </c>
    </row>
    <row r="382" spans="1:14" ht="15.75">
      <c r="A382" s="331" t="s">
        <v>133</v>
      </c>
      <c r="B382" s="332"/>
      <c r="C382" s="332"/>
      <c r="D382" s="333"/>
      <c r="E382" s="87" t="s">
        <v>35</v>
      </c>
      <c r="F382" s="88"/>
      <c r="G382" s="88"/>
      <c r="H382" s="88"/>
      <c r="I382" s="88"/>
      <c r="J382" s="89"/>
      <c r="K382" s="30">
        <f>'Автоматические данные'!$H$106</f>
        <v>0</v>
      </c>
      <c r="L382" s="31">
        <v>0</v>
      </c>
      <c r="M382" s="32">
        <f>SUM(K382/A386*10000)</f>
        <v>0</v>
      </c>
      <c r="N382" s="32">
        <f>SUM(M744-'[1]Обработка данных'!F36)</f>
        <v>-2.0719420953123833</v>
      </c>
    </row>
    <row r="383" spans="1:14" ht="15.75">
      <c r="A383" s="334"/>
      <c r="B383" s="335"/>
      <c r="C383" s="335"/>
      <c r="D383" s="336"/>
      <c r="E383" s="340" t="s">
        <v>36</v>
      </c>
      <c r="F383" s="341"/>
      <c r="G383" s="341"/>
      <c r="H383" s="341"/>
      <c r="I383" s="341"/>
      <c r="J383" s="342"/>
      <c r="K383" s="30">
        <f>'Автоматические данные'!$I$106</f>
        <v>0</v>
      </c>
      <c r="L383" s="31">
        <v>0</v>
      </c>
      <c r="M383" s="32">
        <f>SUM(K383/A386*10000)</f>
        <v>0</v>
      </c>
      <c r="N383" s="32">
        <f>SUM(M745-'[1]Обработка данных'!F37)</f>
        <v>-7.4041460170721933</v>
      </c>
    </row>
    <row r="384" spans="1:14" ht="15.75">
      <c r="A384" s="334"/>
      <c r="B384" s="335"/>
      <c r="C384" s="335"/>
      <c r="D384" s="336"/>
      <c r="E384" s="93" t="s">
        <v>37</v>
      </c>
      <c r="F384" s="94"/>
      <c r="G384" s="94"/>
      <c r="H384" s="94"/>
      <c r="I384" s="94"/>
      <c r="J384" s="95"/>
      <c r="K384" s="30">
        <f>'Автоматические данные'!$J$106</f>
        <v>0</v>
      </c>
      <c r="L384" s="31">
        <v>0</v>
      </c>
      <c r="M384" s="32">
        <f>SUM(K384/A386*10000)</f>
        <v>0</v>
      </c>
      <c r="N384" s="32">
        <f>SUM(M746-'[1]Обработка данных'!F38)</f>
        <v>-0.68556907565483272</v>
      </c>
    </row>
    <row r="385" spans="1:14" ht="15.75">
      <c r="A385" s="337"/>
      <c r="B385" s="338"/>
      <c r="C385" s="338"/>
      <c r="D385" s="339"/>
      <c r="E385" s="96" t="s">
        <v>38</v>
      </c>
      <c r="F385" s="97"/>
      <c r="G385" s="97"/>
      <c r="H385" s="97"/>
      <c r="I385" s="97"/>
      <c r="J385" s="98"/>
      <c r="K385" s="30">
        <f>'Автоматические данные'!$K$106</f>
        <v>0</v>
      </c>
      <c r="L385" s="31">
        <v>0</v>
      </c>
      <c r="M385" s="32">
        <f>SUM(K385/A386*10000)</f>
        <v>0</v>
      </c>
      <c r="N385" s="32">
        <f>SUM(M747-'[1]Обработка данных'!F39)</f>
        <v>-6.4443493111554275</v>
      </c>
    </row>
    <row r="386" spans="1:14" ht="15.75">
      <c r="A386" s="99">
        <v>4600</v>
      </c>
      <c r="B386" s="100"/>
      <c r="C386" s="100"/>
      <c r="D386" s="101"/>
      <c r="E386" s="343" t="s">
        <v>39</v>
      </c>
      <c r="F386" s="344"/>
      <c r="G386" s="344"/>
      <c r="H386" s="344"/>
      <c r="I386" s="344"/>
      <c r="J386" s="345"/>
      <c r="K386" s="42">
        <f>'Автоматические данные'!$L$106</f>
        <v>0</v>
      </c>
      <c r="L386" s="43">
        <v>0</v>
      </c>
      <c r="M386" s="33">
        <f>SUM(K386/A386*10000)</f>
        <v>0</v>
      </c>
      <c r="N386" s="33">
        <f>SUM(M748-'[1]Обработка данных'!F40)</f>
        <v>-0.81201848294227963</v>
      </c>
    </row>
    <row r="387" spans="1:14" ht="38.25" customHeight="1">
      <c r="A387" s="111" t="s">
        <v>117</v>
      </c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</row>
    <row r="388" spans="1:14" ht="16.5">
      <c r="A388" s="346" t="str">
        <f>'Ручные данные'!$I$3</f>
        <v>III квартал 2019 г.</v>
      </c>
      <c r="B388" s="346"/>
      <c r="C388" s="346"/>
      <c r="D388" s="346"/>
      <c r="E388" s="346"/>
      <c r="F388" s="346"/>
      <c r="G388" s="346"/>
      <c r="H388" s="346"/>
      <c r="I388" s="346"/>
      <c r="J388" s="346"/>
      <c r="K388" s="346"/>
      <c r="L388" s="346"/>
      <c r="M388" s="346"/>
      <c r="N388" s="346"/>
    </row>
    <row r="389" spans="1:14" ht="128.25">
      <c r="A389" s="113" t="s">
        <v>118</v>
      </c>
      <c r="B389" s="114"/>
      <c r="C389" s="114"/>
      <c r="D389" s="115"/>
      <c r="E389" s="113" t="s">
        <v>119</v>
      </c>
      <c r="F389" s="116"/>
      <c r="G389" s="116"/>
      <c r="H389" s="116"/>
      <c r="I389" s="116"/>
      <c r="J389" s="117"/>
      <c r="K389" s="25" t="s">
        <v>75</v>
      </c>
      <c r="L389" s="41" t="s">
        <v>46</v>
      </c>
      <c r="M389" s="26" t="s">
        <v>47</v>
      </c>
      <c r="N389" s="26" t="s">
        <v>120</v>
      </c>
    </row>
    <row r="390" spans="1:14" ht="15.75">
      <c r="A390" s="78" t="s">
        <v>134</v>
      </c>
      <c r="B390" s="79"/>
      <c r="C390" s="79"/>
      <c r="D390" s="80"/>
      <c r="E390" s="87" t="s">
        <v>35</v>
      </c>
      <c r="F390" s="88"/>
      <c r="G390" s="88"/>
      <c r="H390" s="88"/>
      <c r="I390" s="88"/>
      <c r="J390" s="89"/>
      <c r="K390" s="34">
        <f>'Автоматические данные'!$H$107</f>
        <v>0</v>
      </c>
      <c r="L390" s="35">
        <v>0</v>
      </c>
      <c r="M390" s="36">
        <f>SUM(K390/OLE_LINK5*10000)</f>
        <v>0</v>
      </c>
      <c r="N390" s="36"/>
    </row>
    <row r="391" spans="1:14" ht="15.75">
      <c r="A391" s="81"/>
      <c r="B391" s="82"/>
      <c r="C391" s="82"/>
      <c r="D391" s="83"/>
      <c r="E391" s="90" t="s">
        <v>36</v>
      </c>
      <c r="F391" s="91"/>
      <c r="G391" s="91"/>
      <c r="H391" s="91"/>
      <c r="I391" s="91"/>
      <c r="J391" s="92"/>
      <c r="K391" s="34">
        <f>'Автоматические данные'!$I$107</f>
        <v>0</v>
      </c>
      <c r="L391" s="35">
        <v>0</v>
      </c>
      <c r="M391" s="36">
        <f>SUM(K391/OLE_LINK5*10000)</f>
        <v>0</v>
      </c>
      <c r="N391" s="36"/>
    </row>
    <row r="392" spans="1:14" ht="15.75">
      <c r="A392" s="81"/>
      <c r="B392" s="82"/>
      <c r="C392" s="82"/>
      <c r="D392" s="83"/>
      <c r="E392" s="93" t="s">
        <v>37</v>
      </c>
      <c r="F392" s="94"/>
      <c r="G392" s="94"/>
      <c r="H392" s="94"/>
      <c r="I392" s="94"/>
      <c r="J392" s="95"/>
      <c r="K392" s="34">
        <f>'Автоматические данные'!$J$107</f>
        <v>0</v>
      </c>
      <c r="L392" s="35">
        <v>0</v>
      </c>
      <c r="M392" s="36">
        <f>SUM(K392/OLE_LINK5*10000)</f>
        <v>0</v>
      </c>
      <c r="N392" s="36"/>
    </row>
    <row r="393" spans="1:14" ht="15.75">
      <c r="A393" s="84"/>
      <c r="B393" s="85"/>
      <c r="C393" s="85"/>
      <c r="D393" s="86"/>
      <c r="E393" s="96" t="s">
        <v>38</v>
      </c>
      <c r="F393" s="97"/>
      <c r="G393" s="97"/>
      <c r="H393" s="97"/>
      <c r="I393" s="97"/>
      <c r="J393" s="98"/>
      <c r="K393" s="34">
        <f>'Автоматические данные'!$K$107</f>
        <v>0</v>
      </c>
      <c r="L393" s="35">
        <v>0</v>
      </c>
      <c r="M393" s="36">
        <f>SUM(K393/OLE_LINK5*10000)</f>
        <v>0</v>
      </c>
      <c r="N393" s="36"/>
    </row>
    <row r="394" spans="1:14" ht="15.75">
      <c r="A394" s="99">
        <v>6032</v>
      </c>
      <c r="B394" s="100"/>
      <c r="C394" s="100"/>
      <c r="D394" s="101"/>
      <c r="E394" s="75" t="s">
        <v>39</v>
      </c>
      <c r="F394" s="76"/>
      <c r="G394" s="76"/>
      <c r="H394" s="76"/>
      <c r="I394" s="76"/>
      <c r="J394" s="77"/>
      <c r="K394" s="34">
        <f>'Автоматические данные'!$L$107</f>
        <v>0</v>
      </c>
      <c r="L394" s="35">
        <v>0</v>
      </c>
      <c r="M394" s="36">
        <f>SUM(K394/OLE_LINK5*10000)</f>
        <v>0</v>
      </c>
      <c r="N394" s="29"/>
    </row>
    <row r="395" spans="1:14" ht="15.75">
      <c r="A395" s="102" t="s">
        <v>135</v>
      </c>
      <c r="B395" s="103"/>
      <c r="C395" s="103"/>
      <c r="D395" s="104"/>
      <c r="E395" s="87" t="s">
        <v>35</v>
      </c>
      <c r="F395" s="88"/>
      <c r="G395" s="88"/>
      <c r="H395" s="88"/>
      <c r="I395" s="88"/>
      <c r="J395" s="89"/>
      <c r="K395" s="30">
        <f>'Автоматические данные'!$H$108</f>
        <v>0</v>
      </c>
      <c r="L395" s="31">
        <v>0</v>
      </c>
      <c r="M395" s="32">
        <f>SUM(K395/A399*10000)</f>
        <v>0</v>
      </c>
      <c r="N395" s="32"/>
    </row>
    <row r="396" spans="1:14" ht="15.75">
      <c r="A396" s="105"/>
      <c r="B396" s="106"/>
      <c r="C396" s="106"/>
      <c r="D396" s="107"/>
      <c r="E396" s="90" t="s">
        <v>36</v>
      </c>
      <c r="F396" s="91"/>
      <c r="G396" s="91"/>
      <c r="H396" s="91"/>
      <c r="I396" s="91"/>
      <c r="J396" s="92"/>
      <c r="K396" s="30">
        <f>'Автоматические данные'!$I$108</f>
        <v>0</v>
      </c>
      <c r="L396" s="31">
        <v>0</v>
      </c>
      <c r="M396" s="32">
        <f>SUM(K396/A399*10000)</f>
        <v>0</v>
      </c>
      <c r="N396" s="32"/>
    </row>
    <row r="397" spans="1:14" ht="15.75">
      <c r="A397" s="105"/>
      <c r="B397" s="106"/>
      <c r="C397" s="106"/>
      <c r="D397" s="107"/>
      <c r="E397" s="93" t="s">
        <v>37</v>
      </c>
      <c r="F397" s="94"/>
      <c r="G397" s="94"/>
      <c r="H397" s="94"/>
      <c r="I397" s="94"/>
      <c r="J397" s="95"/>
      <c r="K397" s="30">
        <f>'Автоматические данные'!$J$108</f>
        <v>0</v>
      </c>
      <c r="L397" s="31">
        <v>0</v>
      </c>
      <c r="M397" s="32">
        <f>SUM(K397/A399*10000)</f>
        <v>0</v>
      </c>
      <c r="N397" s="32"/>
    </row>
    <row r="398" spans="1:14" ht="15.75">
      <c r="A398" s="108"/>
      <c r="B398" s="109"/>
      <c r="C398" s="109"/>
      <c r="D398" s="110"/>
      <c r="E398" s="96" t="s">
        <v>38</v>
      </c>
      <c r="F398" s="97"/>
      <c r="G398" s="97"/>
      <c r="H398" s="97"/>
      <c r="I398" s="97"/>
      <c r="J398" s="98"/>
      <c r="K398" s="30">
        <f>'Автоматические данные'!$K$108</f>
        <v>0</v>
      </c>
      <c r="L398" s="31">
        <v>0</v>
      </c>
      <c r="M398" s="32">
        <f>SUM(K398/A399*10000)</f>
        <v>0</v>
      </c>
      <c r="N398" s="32"/>
    </row>
    <row r="399" spans="1:14" ht="15.75">
      <c r="A399" s="99">
        <v>7620</v>
      </c>
      <c r="B399" s="100"/>
      <c r="C399" s="100"/>
      <c r="D399" s="101"/>
      <c r="E399" s="75" t="s">
        <v>39</v>
      </c>
      <c r="F399" s="76"/>
      <c r="G399" s="76"/>
      <c r="H399" s="76"/>
      <c r="I399" s="76"/>
      <c r="J399" s="77"/>
      <c r="K399" s="30">
        <f>'Автоматические данные'!$L$108</f>
        <v>0</v>
      </c>
      <c r="L399" s="31">
        <v>0</v>
      </c>
      <c r="M399" s="32">
        <f>SUM(K399/A399*10000)</f>
        <v>0</v>
      </c>
      <c r="N399" s="33"/>
    </row>
    <row r="400" spans="1:14" ht="15.75">
      <c r="A400" s="78" t="s">
        <v>136</v>
      </c>
      <c r="B400" s="79"/>
      <c r="C400" s="79"/>
      <c r="D400" s="80"/>
      <c r="E400" s="87" t="s">
        <v>35</v>
      </c>
      <c r="F400" s="88"/>
      <c r="G400" s="88"/>
      <c r="H400" s="88"/>
      <c r="I400" s="88"/>
      <c r="J400" s="89"/>
      <c r="K400" s="34">
        <f>'Автоматические данные'!$H$109</f>
        <v>0</v>
      </c>
      <c r="L400" s="34">
        <v>0</v>
      </c>
      <c r="M400" s="36">
        <f>SUM(K400/A404*10000)</f>
        <v>0</v>
      </c>
      <c r="N400" s="36"/>
    </row>
    <row r="401" spans="1:14" ht="15.75">
      <c r="A401" s="81"/>
      <c r="B401" s="82"/>
      <c r="C401" s="82"/>
      <c r="D401" s="83"/>
      <c r="E401" s="90" t="s">
        <v>36</v>
      </c>
      <c r="F401" s="91"/>
      <c r="G401" s="91"/>
      <c r="H401" s="91"/>
      <c r="I401" s="91"/>
      <c r="J401" s="92"/>
      <c r="K401" s="34">
        <f>'Автоматические данные'!$I$109</f>
        <v>0</v>
      </c>
      <c r="L401" s="34">
        <v>0</v>
      </c>
      <c r="M401" s="36">
        <f>SUM(K401/A404*10000)</f>
        <v>0</v>
      </c>
      <c r="N401" s="36"/>
    </row>
    <row r="402" spans="1:14" ht="15.75">
      <c r="A402" s="81"/>
      <c r="B402" s="82"/>
      <c r="C402" s="82"/>
      <c r="D402" s="83"/>
      <c r="E402" s="93" t="s">
        <v>37</v>
      </c>
      <c r="F402" s="94"/>
      <c r="G402" s="94"/>
      <c r="H402" s="94"/>
      <c r="I402" s="94"/>
      <c r="J402" s="95"/>
      <c r="K402" s="34">
        <f>'Автоматические данные'!$J$109</f>
        <v>0</v>
      </c>
      <c r="L402" s="34">
        <v>0</v>
      </c>
      <c r="M402" s="36">
        <f>SUM(K402/A404*10000)</f>
        <v>0</v>
      </c>
      <c r="N402" s="36"/>
    </row>
    <row r="403" spans="1:14" ht="15.75">
      <c r="A403" s="84"/>
      <c r="B403" s="85"/>
      <c r="C403" s="85"/>
      <c r="D403" s="86"/>
      <c r="E403" s="96" t="s">
        <v>38</v>
      </c>
      <c r="F403" s="97"/>
      <c r="G403" s="97"/>
      <c r="H403" s="97"/>
      <c r="I403" s="97"/>
      <c r="J403" s="98"/>
      <c r="K403" s="34">
        <f>'Автоматические данные'!$K$109</f>
        <v>0</v>
      </c>
      <c r="L403" s="34">
        <v>0</v>
      </c>
      <c r="M403" s="36">
        <f>SUM(K403/A404*10000)</f>
        <v>0</v>
      </c>
      <c r="N403" s="36"/>
    </row>
    <row r="404" spans="1:14" ht="15.75">
      <c r="A404" s="99">
        <v>4840</v>
      </c>
      <c r="B404" s="100"/>
      <c r="C404" s="100"/>
      <c r="D404" s="101"/>
      <c r="E404" s="75" t="s">
        <v>39</v>
      </c>
      <c r="F404" s="76"/>
      <c r="G404" s="76"/>
      <c r="H404" s="76"/>
      <c r="I404" s="76"/>
      <c r="J404" s="77"/>
      <c r="K404" s="34">
        <f>'Автоматические данные'!$L$109</f>
        <v>0</v>
      </c>
      <c r="L404" s="34">
        <v>0</v>
      </c>
      <c r="M404" s="36">
        <f>SUM(K404/A404*10000)</f>
        <v>0</v>
      </c>
      <c r="N404" s="36"/>
    </row>
    <row r="405" spans="1:14" ht="15.75">
      <c r="A405" s="102" t="s">
        <v>137</v>
      </c>
      <c r="B405" s="103"/>
      <c r="C405" s="103"/>
      <c r="D405" s="104"/>
      <c r="E405" s="87" t="s">
        <v>35</v>
      </c>
      <c r="F405" s="88"/>
      <c r="G405" s="88"/>
      <c r="H405" s="88"/>
      <c r="I405" s="88"/>
      <c r="J405" s="89"/>
      <c r="K405" s="30">
        <f>'Автоматические данные'!$H$110</f>
        <v>0</v>
      </c>
      <c r="L405" s="31">
        <v>0</v>
      </c>
      <c r="M405" s="32">
        <f>SUM(K405/OLE_LINK28*10000)</f>
        <v>0</v>
      </c>
      <c r="N405" s="32"/>
    </row>
    <row r="406" spans="1:14" ht="15.75">
      <c r="A406" s="105"/>
      <c r="B406" s="106"/>
      <c r="C406" s="106"/>
      <c r="D406" s="107"/>
      <c r="E406" s="90" t="s">
        <v>36</v>
      </c>
      <c r="F406" s="91"/>
      <c r="G406" s="91"/>
      <c r="H406" s="91"/>
      <c r="I406" s="91"/>
      <c r="J406" s="92"/>
      <c r="K406" s="30">
        <f>'Автоматические данные'!$I$110</f>
        <v>0</v>
      </c>
      <c r="L406" s="31">
        <v>0</v>
      </c>
      <c r="M406" s="32">
        <f>SUM(K406/OLE_LINK28*10000)</f>
        <v>0</v>
      </c>
      <c r="N406" s="32"/>
    </row>
    <row r="407" spans="1:14" ht="15.75">
      <c r="A407" s="105"/>
      <c r="B407" s="106"/>
      <c r="C407" s="106"/>
      <c r="D407" s="107"/>
      <c r="E407" s="93" t="s">
        <v>37</v>
      </c>
      <c r="F407" s="94"/>
      <c r="G407" s="94"/>
      <c r="H407" s="94"/>
      <c r="I407" s="94"/>
      <c r="J407" s="95"/>
      <c r="K407" s="30">
        <f>'Автоматические данные'!$J$110</f>
        <v>0</v>
      </c>
      <c r="L407" s="31">
        <v>0</v>
      </c>
      <c r="M407" s="32">
        <f>SUM(K407/OLE_LINK28*10000)</f>
        <v>0</v>
      </c>
      <c r="N407" s="32"/>
    </row>
    <row r="408" spans="1:14" ht="15.75">
      <c r="A408" s="108"/>
      <c r="B408" s="109"/>
      <c r="C408" s="109"/>
      <c r="D408" s="110"/>
      <c r="E408" s="96" t="s">
        <v>38</v>
      </c>
      <c r="F408" s="97"/>
      <c r="G408" s="97"/>
      <c r="H408" s="97"/>
      <c r="I408" s="97"/>
      <c r="J408" s="98"/>
      <c r="K408" s="30">
        <f>'Автоматические данные'!$K$110</f>
        <v>0</v>
      </c>
      <c r="L408" s="31">
        <v>0</v>
      </c>
      <c r="M408" s="32">
        <f>SUM(K408/OLE_LINK28*10000)</f>
        <v>0</v>
      </c>
      <c r="N408" s="32"/>
    </row>
    <row r="409" spans="1:14" ht="15.75">
      <c r="A409" s="99">
        <v>9533</v>
      </c>
      <c r="B409" s="100"/>
      <c r="C409" s="100"/>
      <c r="D409" s="101"/>
      <c r="E409" s="75" t="s">
        <v>39</v>
      </c>
      <c r="F409" s="76"/>
      <c r="G409" s="76"/>
      <c r="H409" s="76"/>
      <c r="I409" s="76"/>
      <c r="J409" s="77"/>
      <c r="K409" s="30">
        <f>'Автоматические данные'!$L$110</f>
        <v>0</v>
      </c>
      <c r="L409" s="31">
        <v>0</v>
      </c>
      <c r="M409" s="32">
        <f>SUM(K409/OLE_LINK28*10000)</f>
        <v>0</v>
      </c>
      <c r="N409" s="32"/>
    </row>
    <row r="410" spans="1:14" ht="39.75" customHeight="1">
      <c r="A410" s="347" t="s">
        <v>117</v>
      </c>
      <c r="B410" s="347"/>
      <c r="C410" s="347"/>
      <c r="D410" s="347"/>
      <c r="E410" s="347"/>
      <c r="F410" s="347"/>
      <c r="G410" s="347"/>
      <c r="H410" s="347"/>
      <c r="I410" s="347"/>
      <c r="J410" s="347"/>
      <c r="K410" s="347"/>
      <c r="L410" s="347"/>
      <c r="M410" s="347"/>
      <c r="N410" s="347"/>
    </row>
    <row r="411" spans="1:14" ht="16.5">
      <c r="A411" s="346" t="str">
        <f>'Ручные данные'!$I$3</f>
        <v>III квартал 2019 г.</v>
      </c>
      <c r="B411" s="346"/>
      <c r="C411" s="346"/>
      <c r="D411" s="346"/>
      <c r="E411" s="346"/>
      <c r="F411" s="346"/>
      <c r="G411" s="346"/>
      <c r="H411" s="346"/>
      <c r="I411" s="346"/>
      <c r="J411" s="346"/>
      <c r="K411" s="346"/>
      <c r="L411" s="346"/>
      <c r="M411" s="346"/>
      <c r="N411" s="346"/>
    </row>
    <row r="412" spans="1:14" ht="128.25">
      <c r="A412" s="113" t="s">
        <v>118</v>
      </c>
      <c r="B412" s="114"/>
      <c r="C412" s="114"/>
      <c r="D412" s="115"/>
      <c r="E412" s="113" t="s">
        <v>119</v>
      </c>
      <c r="F412" s="116"/>
      <c r="G412" s="116"/>
      <c r="H412" s="116"/>
      <c r="I412" s="116"/>
      <c r="J412" s="117"/>
      <c r="K412" s="25" t="s">
        <v>75</v>
      </c>
      <c r="L412" s="41" t="s">
        <v>46</v>
      </c>
      <c r="M412" s="26" t="s">
        <v>47</v>
      </c>
      <c r="N412" s="26" t="s">
        <v>120</v>
      </c>
    </row>
    <row r="413" spans="1:14" ht="15.75">
      <c r="A413" s="78" t="s">
        <v>138</v>
      </c>
      <c r="B413" s="79"/>
      <c r="C413" s="79"/>
      <c r="D413" s="80"/>
      <c r="E413" s="87" t="s">
        <v>35</v>
      </c>
      <c r="F413" s="88"/>
      <c r="G413" s="88"/>
      <c r="H413" s="88"/>
      <c r="I413" s="88"/>
      <c r="J413" s="89"/>
      <c r="K413" s="34">
        <f>'Автоматические данные'!$H$111</f>
        <v>0</v>
      </c>
      <c r="L413" s="35">
        <v>0</v>
      </c>
      <c r="M413" s="36">
        <f>SUM(K413/A417*10000)</f>
        <v>0</v>
      </c>
      <c r="N413" s="36">
        <f>SUM(M775-'[1]Обработка данных'!F36)</f>
        <v>-2.0719420953123833</v>
      </c>
    </row>
    <row r="414" spans="1:14" ht="15.75">
      <c r="A414" s="81"/>
      <c r="B414" s="82"/>
      <c r="C414" s="82"/>
      <c r="D414" s="83"/>
      <c r="E414" s="90" t="s">
        <v>36</v>
      </c>
      <c r="F414" s="91"/>
      <c r="G414" s="91"/>
      <c r="H414" s="91"/>
      <c r="I414" s="91"/>
      <c r="J414" s="92"/>
      <c r="K414" s="34">
        <f>'Автоматические данные'!$I$111</f>
        <v>0</v>
      </c>
      <c r="L414" s="35">
        <v>0</v>
      </c>
      <c r="M414" s="36">
        <f>SUM(K414/A417*10000)</f>
        <v>0</v>
      </c>
      <c r="N414" s="36">
        <f>SUM(M776-'[1]Обработка данных'!F37)</f>
        <v>-7.4041460170721933</v>
      </c>
    </row>
    <row r="415" spans="1:14" ht="15.75">
      <c r="A415" s="81"/>
      <c r="B415" s="82"/>
      <c r="C415" s="82"/>
      <c r="D415" s="83"/>
      <c r="E415" s="93" t="s">
        <v>37</v>
      </c>
      <c r="F415" s="94"/>
      <c r="G415" s="94"/>
      <c r="H415" s="94"/>
      <c r="I415" s="94"/>
      <c r="J415" s="95"/>
      <c r="K415" s="34">
        <f>'Автоматические данные'!$J$111</f>
        <v>0</v>
      </c>
      <c r="L415" s="35">
        <v>0</v>
      </c>
      <c r="M415" s="36">
        <f>SUM(K415/A417*10000)</f>
        <v>0</v>
      </c>
      <c r="N415" s="36">
        <f>SUM(M777-'[1]Обработка данных'!F38)</f>
        <v>-0.68556907565483272</v>
      </c>
    </row>
    <row r="416" spans="1:14" ht="15.75">
      <c r="A416" s="84"/>
      <c r="B416" s="85"/>
      <c r="C416" s="85"/>
      <c r="D416" s="86"/>
      <c r="E416" s="96" t="s">
        <v>38</v>
      </c>
      <c r="F416" s="97"/>
      <c r="G416" s="97"/>
      <c r="H416" s="97"/>
      <c r="I416" s="97"/>
      <c r="J416" s="98"/>
      <c r="K416" s="34">
        <f>'Автоматические данные'!$K$111</f>
        <v>0</v>
      </c>
      <c r="L416" s="35">
        <v>0</v>
      </c>
      <c r="M416" s="36">
        <f>SUM(K416/A417*10000)</f>
        <v>0</v>
      </c>
      <c r="N416" s="36">
        <f>SUM(M778-'[1]Обработка данных'!F39)</f>
        <v>-6.4443493111554275</v>
      </c>
    </row>
    <row r="417" spans="1:14" ht="15.75">
      <c r="A417" s="99">
        <v>12634</v>
      </c>
      <c r="B417" s="100"/>
      <c r="C417" s="100"/>
      <c r="D417" s="101"/>
      <c r="E417" s="75" t="s">
        <v>39</v>
      </c>
      <c r="F417" s="76"/>
      <c r="G417" s="76"/>
      <c r="H417" s="76"/>
      <c r="I417" s="76"/>
      <c r="J417" s="77"/>
      <c r="K417" s="34">
        <f>'Автоматические данные'!$L$111</f>
        <v>0</v>
      </c>
      <c r="L417" s="35">
        <v>0</v>
      </c>
      <c r="M417" s="36">
        <f>SUM(K417/A417*10000)</f>
        <v>0</v>
      </c>
      <c r="N417" s="29">
        <f>SUM(M779-'[1]Обработка данных'!F40)</f>
        <v>-0.81201848294227963</v>
      </c>
    </row>
    <row r="418" spans="1:14" ht="15.75">
      <c r="A418" s="102" t="s">
        <v>139</v>
      </c>
      <c r="B418" s="103"/>
      <c r="C418" s="103"/>
      <c r="D418" s="104"/>
      <c r="E418" s="87" t="s">
        <v>35</v>
      </c>
      <c r="F418" s="88"/>
      <c r="G418" s="88"/>
      <c r="H418" s="88"/>
      <c r="I418" s="88"/>
      <c r="J418" s="89"/>
      <c r="K418" s="30">
        <f>'Автоматические данные'!$H$112</f>
        <v>0</v>
      </c>
      <c r="L418" s="31">
        <v>0</v>
      </c>
      <c r="M418" s="32">
        <f>SUM(K418/A422*10000)</f>
        <v>0</v>
      </c>
      <c r="N418" s="32">
        <f>SUM(M780-'[1]Обработка данных'!F36)</f>
        <v>-2.0719420953123833</v>
      </c>
    </row>
    <row r="419" spans="1:14" ht="15.75">
      <c r="A419" s="105"/>
      <c r="B419" s="106"/>
      <c r="C419" s="106"/>
      <c r="D419" s="107"/>
      <c r="E419" s="90" t="s">
        <v>36</v>
      </c>
      <c r="F419" s="91"/>
      <c r="G419" s="91"/>
      <c r="H419" s="91"/>
      <c r="I419" s="91"/>
      <c r="J419" s="92"/>
      <c r="K419" s="30">
        <f>'Автоматические данные'!$I$112</f>
        <v>0</v>
      </c>
      <c r="L419" s="31">
        <v>0</v>
      </c>
      <c r="M419" s="32">
        <f>SUM(K419/A422*10000)</f>
        <v>0</v>
      </c>
      <c r="N419" s="32">
        <f>SUM(M781-'[1]Обработка данных'!F37)</f>
        <v>-7.4041460170721933</v>
      </c>
    </row>
    <row r="420" spans="1:14" ht="15.75">
      <c r="A420" s="105"/>
      <c r="B420" s="106"/>
      <c r="C420" s="106"/>
      <c r="D420" s="107"/>
      <c r="E420" s="93" t="s">
        <v>37</v>
      </c>
      <c r="F420" s="94"/>
      <c r="G420" s="94"/>
      <c r="H420" s="94"/>
      <c r="I420" s="94"/>
      <c r="J420" s="95"/>
      <c r="K420" s="30">
        <f>'Автоматические данные'!$J$112</f>
        <v>0</v>
      </c>
      <c r="L420" s="31">
        <v>0</v>
      </c>
      <c r="M420" s="32">
        <f>SUM(K420/A422*10000)</f>
        <v>0</v>
      </c>
      <c r="N420" s="32">
        <f>SUM(M782-'[1]Обработка данных'!F38)</f>
        <v>-0.68556907565483272</v>
      </c>
    </row>
    <row r="421" spans="1:14" ht="15.75">
      <c r="A421" s="108"/>
      <c r="B421" s="109"/>
      <c r="C421" s="109"/>
      <c r="D421" s="110"/>
      <c r="E421" s="96" t="s">
        <v>38</v>
      </c>
      <c r="F421" s="97"/>
      <c r="G421" s="97"/>
      <c r="H421" s="97"/>
      <c r="I421" s="97"/>
      <c r="J421" s="98"/>
      <c r="K421" s="30">
        <f>'Автоматические данные'!$K$112</f>
        <v>0</v>
      </c>
      <c r="L421" s="31">
        <v>0</v>
      </c>
      <c r="M421" s="32">
        <f>SUM(K421/A422*10000)</f>
        <v>0</v>
      </c>
      <c r="N421" s="32">
        <f>SUM(M783-'[1]Обработка данных'!F39)</f>
        <v>-6.4443493111554275</v>
      </c>
    </row>
    <row r="422" spans="1:14" ht="15.75">
      <c r="A422" s="99">
        <v>7224</v>
      </c>
      <c r="B422" s="100"/>
      <c r="C422" s="100"/>
      <c r="D422" s="101"/>
      <c r="E422" s="75" t="s">
        <v>39</v>
      </c>
      <c r="F422" s="76"/>
      <c r="G422" s="76"/>
      <c r="H422" s="76"/>
      <c r="I422" s="76"/>
      <c r="J422" s="77"/>
      <c r="K422" s="30">
        <f>'Автоматические данные'!$L$112</f>
        <v>0</v>
      </c>
      <c r="L422" s="31">
        <v>0</v>
      </c>
      <c r="M422" s="32">
        <f>SUM(K422/A422*10000)</f>
        <v>0</v>
      </c>
      <c r="N422" s="32">
        <f>SUM(M784-'[1]Обработка данных'!F40)</f>
        <v>-0.81201848294227963</v>
      </c>
    </row>
    <row r="423" spans="1:14" ht="15.75">
      <c r="A423" s="78" t="s">
        <v>140</v>
      </c>
      <c r="B423" s="79"/>
      <c r="C423" s="79"/>
      <c r="D423" s="80"/>
      <c r="E423" s="87" t="s">
        <v>35</v>
      </c>
      <c r="F423" s="88"/>
      <c r="G423" s="88"/>
      <c r="H423" s="88"/>
      <c r="I423" s="88"/>
      <c r="J423" s="89"/>
      <c r="K423" s="34">
        <f>'Автоматические данные'!$H$113</f>
        <v>0</v>
      </c>
      <c r="L423" s="35">
        <v>0</v>
      </c>
      <c r="M423" s="36">
        <f>SUM(K423/A427*10000)</f>
        <v>0</v>
      </c>
      <c r="N423" s="36">
        <f>SUM(M785-'[1]Обработка данных'!F36)</f>
        <v>-2.0719420953123833</v>
      </c>
    </row>
    <row r="424" spans="1:14" ht="15.75">
      <c r="A424" s="81"/>
      <c r="B424" s="82"/>
      <c r="C424" s="82"/>
      <c r="D424" s="83"/>
      <c r="E424" s="90" t="s">
        <v>36</v>
      </c>
      <c r="F424" s="91"/>
      <c r="G424" s="91"/>
      <c r="H424" s="91"/>
      <c r="I424" s="91"/>
      <c r="J424" s="92"/>
      <c r="K424" s="34">
        <f>'Автоматические данные'!$I$113</f>
        <v>0</v>
      </c>
      <c r="L424" s="35">
        <v>0</v>
      </c>
      <c r="M424" s="36">
        <f>SUM(K424/A427*10000)</f>
        <v>0</v>
      </c>
      <c r="N424" s="36">
        <f>SUM(M786-'[1]Обработка данных'!F37)</f>
        <v>-7.4041460170721933</v>
      </c>
    </row>
    <row r="425" spans="1:14" ht="15.75">
      <c r="A425" s="81"/>
      <c r="B425" s="82"/>
      <c r="C425" s="82"/>
      <c r="D425" s="83"/>
      <c r="E425" s="93" t="s">
        <v>37</v>
      </c>
      <c r="F425" s="94"/>
      <c r="G425" s="94"/>
      <c r="H425" s="94"/>
      <c r="I425" s="94"/>
      <c r="J425" s="95"/>
      <c r="K425" s="34">
        <f>'Автоматические данные'!$J$113</f>
        <v>0</v>
      </c>
      <c r="L425" s="35">
        <v>0</v>
      </c>
      <c r="M425" s="36">
        <f>SUM(K425/A427*10000)</f>
        <v>0</v>
      </c>
      <c r="N425" s="29">
        <f>SUM(M787-'[1]Обработка данных'!F38)</f>
        <v>-0.68556907565483272</v>
      </c>
    </row>
    <row r="426" spans="1:14" ht="15.75">
      <c r="A426" s="84"/>
      <c r="B426" s="85"/>
      <c r="C426" s="85"/>
      <c r="D426" s="86"/>
      <c r="E426" s="96" t="s">
        <v>38</v>
      </c>
      <c r="F426" s="97"/>
      <c r="G426" s="97"/>
      <c r="H426" s="97"/>
      <c r="I426" s="97"/>
      <c r="J426" s="98"/>
      <c r="K426" s="34">
        <f>'Автоматические данные'!$K$113</f>
        <v>0</v>
      </c>
      <c r="L426" s="35">
        <v>0</v>
      </c>
      <c r="M426" s="36">
        <f>SUM(K426/A427*10000)</f>
        <v>0</v>
      </c>
      <c r="N426" s="29">
        <f>SUM(M788-'[1]Обработка данных'!F39)</f>
        <v>-6.4443493111554275</v>
      </c>
    </row>
    <row r="427" spans="1:14" ht="15.75">
      <c r="A427" s="99">
        <v>10538</v>
      </c>
      <c r="B427" s="100"/>
      <c r="C427" s="100"/>
      <c r="D427" s="101"/>
      <c r="E427" s="75" t="s">
        <v>39</v>
      </c>
      <c r="F427" s="76"/>
      <c r="G427" s="76"/>
      <c r="H427" s="76"/>
      <c r="I427" s="76"/>
      <c r="J427" s="77"/>
      <c r="K427" s="34">
        <f>'Автоматические данные'!$L$113</f>
        <v>0</v>
      </c>
      <c r="L427" s="35">
        <v>0</v>
      </c>
      <c r="M427" s="36">
        <f>SUM(K427/A427*10000)</f>
        <v>0</v>
      </c>
      <c r="N427" s="29">
        <f>SUM([1]Обзор!M780-'[1]Обработка данных'!F40)</f>
        <v>3.9327148630436759</v>
      </c>
    </row>
    <row r="428" spans="1:14" ht="15.75">
      <c r="A428" s="102" t="s">
        <v>141</v>
      </c>
      <c r="B428" s="103"/>
      <c r="C428" s="103"/>
      <c r="D428" s="104"/>
      <c r="E428" s="87" t="s">
        <v>35</v>
      </c>
      <c r="F428" s="88"/>
      <c r="G428" s="88"/>
      <c r="H428" s="88"/>
      <c r="I428" s="88"/>
      <c r="J428" s="89"/>
      <c r="K428" s="30">
        <f>'Автоматические данные'!$H$114</f>
        <v>0</v>
      </c>
      <c r="L428" s="31">
        <v>0</v>
      </c>
      <c r="M428" s="32">
        <f>SUM(K428/A432*10000)</f>
        <v>0</v>
      </c>
      <c r="N428" s="32">
        <f>SUM(M790-'[1]Обработка данных'!F36)</f>
        <v>-2.0719420953123833</v>
      </c>
    </row>
    <row r="429" spans="1:14" ht="15.75">
      <c r="A429" s="105"/>
      <c r="B429" s="106"/>
      <c r="C429" s="106"/>
      <c r="D429" s="107"/>
      <c r="E429" s="90" t="s">
        <v>36</v>
      </c>
      <c r="F429" s="91"/>
      <c r="G429" s="91"/>
      <c r="H429" s="91"/>
      <c r="I429" s="91"/>
      <c r="J429" s="92"/>
      <c r="K429" s="30">
        <f>'Автоматические данные'!$I$114</f>
        <v>0</v>
      </c>
      <c r="L429" s="31">
        <v>0</v>
      </c>
      <c r="M429" s="32">
        <f>SUM(K429/A432*10000)</f>
        <v>0</v>
      </c>
      <c r="N429" s="33">
        <f>SUM(M791-'[1]Обработка данных'!F37)</f>
        <v>-7.4041460170721933</v>
      </c>
    </row>
    <row r="430" spans="1:14" ht="15.75">
      <c r="A430" s="105"/>
      <c r="B430" s="106"/>
      <c r="C430" s="106"/>
      <c r="D430" s="107"/>
      <c r="E430" s="93" t="s">
        <v>37</v>
      </c>
      <c r="F430" s="94"/>
      <c r="G430" s="94"/>
      <c r="H430" s="94"/>
      <c r="I430" s="94"/>
      <c r="J430" s="95"/>
      <c r="K430" s="30">
        <f>'Автоматические данные'!$J$114</f>
        <v>0</v>
      </c>
      <c r="L430" s="31">
        <v>0</v>
      </c>
      <c r="M430" s="32">
        <f>SUM(K430/A432*10000)</f>
        <v>0</v>
      </c>
      <c r="N430" s="33">
        <f>SUM(M792-'[1]Обработка данных'!F38)</f>
        <v>-0.68556907565483272</v>
      </c>
    </row>
    <row r="431" spans="1:14" ht="15.75">
      <c r="A431" s="108"/>
      <c r="B431" s="109"/>
      <c r="C431" s="109"/>
      <c r="D431" s="110"/>
      <c r="E431" s="96" t="s">
        <v>38</v>
      </c>
      <c r="F431" s="97"/>
      <c r="G431" s="97"/>
      <c r="H431" s="97"/>
      <c r="I431" s="97"/>
      <c r="J431" s="98"/>
      <c r="K431" s="30">
        <f>'Автоматические данные'!$K$114</f>
        <v>0</v>
      </c>
      <c r="L431" s="31">
        <v>0</v>
      </c>
      <c r="M431" s="32">
        <f>SUM(K431/A432*10000)</f>
        <v>0</v>
      </c>
      <c r="N431" s="33">
        <f>SUM(M793-'[1]Обработка данных'!F39)</f>
        <v>-6.4443493111554275</v>
      </c>
    </row>
    <row r="432" spans="1:14" ht="15.75">
      <c r="A432" s="99">
        <v>9564</v>
      </c>
      <c r="B432" s="100"/>
      <c r="C432" s="100"/>
      <c r="D432" s="101"/>
      <c r="E432" s="75" t="s">
        <v>39</v>
      </c>
      <c r="F432" s="76"/>
      <c r="G432" s="76"/>
      <c r="H432" s="76"/>
      <c r="I432" s="76"/>
      <c r="J432" s="77"/>
      <c r="K432" s="30">
        <f>'Автоматические данные'!$L$114</f>
        <v>0</v>
      </c>
      <c r="L432" s="31">
        <v>0</v>
      </c>
      <c r="M432" s="32">
        <f>SUM(K432/A432*10000)</f>
        <v>0</v>
      </c>
      <c r="N432" s="33">
        <f>SUM(M794-'[1]Обработка данных'!F40)</f>
        <v>-0.81201848294227963</v>
      </c>
    </row>
    <row r="433" spans="1:14" ht="41.25" customHeight="1">
      <c r="A433" s="347" t="s">
        <v>117</v>
      </c>
      <c r="B433" s="347"/>
      <c r="C433" s="347"/>
      <c r="D433" s="347"/>
      <c r="E433" s="347"/>
      <c r="F433" s="347"/>
      <c r="G433" s="347"/>
      <c r="H433" s="347"/>
      <c r="I433" s="347"/>
      <c r="J433" s="347"/>
      <c r="K433" s="347"/>
      <c r="L433" s="347"/>
      <c r="M433" s="347"/>
      <c r="N433" s="347"/>
    </row>
    <row r="434" spans="1:14" ht="16.5">
      <c r="A434" s="346" t="str">
        <f>'Ручные данные'!$I$3</f>
        <v>III квартал 2019 г.</v>
      </c>
      <c r="B434" s="346"/>
      <c r="C434" s="346"/>
      <c r="D434" s="346"/>
      <c r="E434" s="346"/>
      <c r="F434" s="346"/>
      <c r="G434" s="346"/>
      <c r="H434" s="346"/>
      <c r="I434" s="346"/>
      <c r="J434" s="346"/>
      <c r="K434" s="346"/>
      <c r="L434" s="346"/>
      <c r="M434" s="346"/>
      <c r="N434" s="346"/>
    </row>
    <row r="435" spans="1:14" ht="87.75" customHeight="1">
      <c r="A435" s="113" t="s">
        <v>118</v>
      </c>
      <c r="B435" s="114"/>
      <c r="C435" s="114"/>
      <c r="D435" s="115"/>
      <c r="E435" s="113" t="s">
        <v>119</v>
      </c>
      <c r="F435" s="116"/>
      <c r="G435" s="116"/>
      <c r="H435" s="116"/>
      <c r="I435" s="116"/>
      <c r="J435" s="117"/>
      <c r="K435" s="25" t="s">
        <v>75</v>
      </c>
      <c r="L435" s="41" t="s">
        <v>46</v>
      </c>
      <c r="M435" s="26" t="s">
        <v>47</v>
      </c>
      <c r="N435" s="26" t="s">
        <v>120</v>
      </c>
    </row>
    <row r="436" spans="1:14" ht="15.75">
      <c r="A436" s="78" t="s">
        <v>142</v>
      </c>
      <c r="B436" s="79"/>
      <c r="C436" s="79"/>
      <c r="D436" s="80"/>
      <c r="E436" s="87" t="s">
        <v>35</v>
      </c>
      <c r="F436" s="88"/>
      <c r="G436" s="88"/>
      <c r="H436" s="88"/>
      <c r="I436" s="88"/>
      <c r="J436" s="89"/>
      <c r="K436" s="34">
        <f>'Автоматические данные'!$H$115</f>
        <v>0</v>
      </c>
      <c r="L436" s="35">
        <f>SUM('Автоматические данные'!H115/'Автоматические данные'!M115*100)</f>
        <v>0</v>
      </c>
      <c r="M436" s="36">
        <f>SUM(K436/A440*10000)</f>
        <v>0</v>
      </c>
      <c r="N436" s="36">
        <f>SUM(M798-'[1]Обработка данных'!F36)</f>
        <v>-2.0719420953123833</v>
      </c>
    </row>
    <row r="437" spans="1:14" ht="15.75">
      <c r="A437" s="81"/>
      <c r="B437" s="82"/>
      <c r="C437" s="82"/>
      <c r="D437" s="83"/>
      <c r="E437" s="90" t="s">
        <v>36</v>
      </c>
      <c r="F437" s="91"/>
      <c r="G437" s="91"/>
      <c r="H437" s="91"/>
      <c r="I437" s="91"/>
      <c r="J437" s="92"/>
      <c r="K437" s="34">
        <f>'Автоматические данные'!$I$115</f>
        <v>0</v>
      </c>
      <c r="L437" s="35">
        <f>SUM('Автоматические данные'!I115/'Автоматические данные'!M115*100)</f>
        <v>0</v>
      </c>
      <c r="M437" s="36">
        <f>SUM(K437/A440*10000)</f>
        <v>0</v>
      </c>
      <c r="N437" s="29">
        <f>SUM(M799-'[1]Обработка данных'!F37)</f>
        <v>-7.4041460170721933</v>
      </c>
    </row>
    <row r="438" spans="1:14" ht="15.75">
      <c r="A438" s="81"/>
      <c r="B438" s="82"/>
      <c r="C438" s="82"/>
      <c r="D438" s="83"/>
      <c r="E438" s="93" t="s">
        <v>37</v>
      </c>
      <c r="F438" s="94"/>
      <c r="G438" s="94"/>
      <c r="H438" s="94"/>
      <c r="I438" s="94"/>
      <c r="J438" s="95"/>
      <c r="K438" s="34">
        <f>'Автоматические данные'!$J$115</f>
        <v>0</v>
      </c>
      <c r="L438" s="35">
        <f>SUM('Автоматические данные'!J115/'Автоматические данные'!M115*100)</f>
        <v>0</v>
      </c>
      <c r="M438" s="36">
        <f>SUM(K438/A440*10000)</f>
        <v>0</v>
      </c>
      <c r="N438" s="29">
        <f>SUM(M800-'[1]Обработка данных'!F38)</f>
        <v>-0.68556907565483272</v>
      </c>
    </row>
    <row r="439" spans="1:14" ht="15.75">
      <c r="A439" s="84"/>
      <c r="B439" s="85"/>
      <c r="C439" s="85"/>
      <c r="D439" s="86"/>
      <c r="E439" s="96" t="s">
        <v>38</v>
      </c>
      <c r="F439" s="97"/>
      <c r="G439" s="97"/>
      <c r="H439" s="97"/>
      <c r="I439" s="97"/>
      <c r="J439" s="98"/>
      <c r="K439" s="34">
        <f>'Автоматические данные'!$K$115</f>
        <v>0</v>
      </c>
      <c r="L439" s="35">
        <f>SUM('Автоматические данные'!K115/'Автоматические данные'!M115*100)</f>
        <v>0</v>
      </c>
      <c r="M439" s="36">
        <f>SUM(K439/A440*10000)</f>
        <v>0</v>
      </c>
      <c r="N439" s="29">
        <f>SUM(M801-'[1]Обработка данных'!F39)</f>
        <v>-6.4443493111554275</v>
      </c>
    </row>
    <row r="440" spans="1:14" ht="15.75">
      <c r="A440" s="99">
        <v>273382</v>
      </c>
      <c r="B440" s="100"/>
      <c r="C440" s="100"/>
      <c r="D440" s="101"/>
      <c r="E440" s="75" t="s">
        <v>39</v>
      </c>
      <c r="F440" s="76"/>
      <c r="G440" s="76"/>
      <c r="H440" s="76"/>
      <c r="I440" s="76"/>
      <c r="J440" s="77"/>
      <c r="K440" s="34">
        <f>'Автоматические данные'!$L$115</f>
        <v>3</v>
      </c>
      <c r="L440" s="35">
        <f>SUM('Автоматические данные'!L115/'Автоматические данные'!M115*100)</f>
        <v>100</v>
      </c>
      <c r="M440" s="36">
        <f>SUM(K440/A440*10000)</f>
        <v>0.10973655910045285</v>
      </c>
      <c r="N440" s="29">
        <f>SUM(M802-'[1]Обработка данных'!F40)</f>
        <v>-0.81201848294227963</v>
      </c>
    </row>
    <row r="441" spans="1:14" ht="15.75">
      <c r="A441" s="102" t="s">
        <v>143</v>
      </c>
      <c r="B441" s="103"/>
      <c r="C441" s="103"/>
      <c r="D441" s="104"/>
      <c r="E441" s="87" t="s">
        <v>35</v>
      </c>
      <c r="F441" s="88"/>
      <c r="G441" s="88"/>
      <c r="H441" s="88"/>
      <c r="I441" s="88"/>
      <c r="J441" s="89"/>
      <c r="K441" s="30">
        <f>'Автоматические данные'!$H$116</f>
        <v>0</v>
      </c>
      <c r="L441" s="31">
        <v>0</v>
      </c>
      <c r="M441" s="32">
        <f>SUM(K441/A445*10000)</f>
        <v>0</v>
      </c>
      <c r="N441" s="32">
        <f>SUM(M803-'[1]Обработка данных'!F36)</f>
        <v>-2.0719420953123833</v>
      </c>
    </row>
    <row r="442" spans="1:14" ht="15.75">
      <c r="A442" s="105"/>
      <c r="B442" s="106"/>
      <c r="C442" s="106"/>
      <c r="D442" s="107"/>
      <c r="E442" s="90" t="s">
        <v>36</v>
      </c>
      <c r="F442" s="91"/>
      <c r="G442" s="91"/>
      <c r="H442" s="91"/>
      <c r="I442" s="91"/>
      <c r="J442" s="92"/>
      <c r="K442" s="30">
        <f>'Автоматические данные'!$I$116</f>
        <v>0</v>
      </c>
      <c r="L442" s="31">
        <v>0</v>
      </c>
      <c r="M442" s="32">
        <f>SUM(K442/A445*10000)</f>
        <v>0</v>
      </c>
      <c r="N442" s="32">
        <f>SUM(M804-'[1]Обработка данных'!F37)</f>
        <v>-7.4041460170721933</v>
      </c>
    </row>
    <row r="443" spans="1:14" ht="15.75">
      <c r="A443" s="105"/>
      <c r="B443" s="106"/>
      <c r="C443" s="106"/>
      <c r="D443" s="107"/>
      <c r="E443" s="93" t="s">
        <v>37</v>
      </c>
      <c r="F443" s="94"/>
      <c r="G443" s="94"/>
      <c r="H443" s="94"/>
      <c r="I443" s="94"/>
      <c r="J443" s="95"/>
      <c r="K443" s="30">
        <f>'Автоматические данные'!$J$116</f>
        <v>0</v>
      </c>
      <c r="L443" s="31">
        <v>0</v>
      </c>
      <c r="M443" s="32">
        <f>SUM(K443/A445*10000)</f>
        <v>0</v>
      </c>
      <c r="N443" s="32">
        <f>SUM(M805-'[1]Обработка данных'!F38)</f>
        <v>-0.68556907565483272</v>
      </c>
    </row>
    <row r="444" spans="1:14" ht="15.75">
      <c r="A444" s="108"/>
      <c r="B444" s="109"/>
      <c r="C444" s="109"/>
      <c r="D444" s="110"/>
      <c r="E444" s="96" t="s">
        <v>38</v>
      </c>
      <c r="F444" s="97"/>
      <c r="G444" s="97"/>
      <c r="H444" s="97"/>
      <c r="I444" s="97"/>
      <c r="J444" s="98"/>
      <c r="K444" s="30">
        <f>'Автоматические данные'!$K$116</f>
        <v>0</v>
      </c>
      <c r="L444" s="31">
        <v>0</v>
      </c>
      <c r="M444" s="32">
        <f>SUM(K444/A445*10000)</f>
        <v>0</v>
      </c>
      <c r="N444" s="32">
        <f>SUM(M806-'[1]Обработка данных'!F39)</f>
        <v>-6.4443493111554275</v>
      </c>
    </row>
    <row r="445" spans="1:14" ht="15.75">
      <c r="A445" s="99">
        <v>24531</v>
      </c>
      <c r="B445" s="100"/>
      <c r="C445" s="100"/>
      <c r="D445" s="101"/>
      <c r="E445" s="75" t="s">
        <v>39</v>
      </c>
      <c r="F445" s="76"/>
      <c r="G445" s="76"/>
      <c r="H445" s="76"/>
      <c r="I445" s="76"/>
      <c r="J445" s="77"/>
      <c r="K445" s="30">
        <f>'Автоматические данные'!$L$116</f>
        <v>0</v>
      </c>
      <c r="L445" s="31">
        <v>0</v>
      </c>
      <c r="M445" s="32">
        <f>SUM(K445/A445*10000)</f>
        <v>0</v>
      </c>
      <c r="N445" s="33">
        <f>SUM(M807-'[1]Обработка данных'!F40)</f>
        <v>-0.81201848294227963</v>
      </c>
    </row>
    <row r="446" spans="1:14" ht="15.75">
      <c r="A446" s="78" t="s">
        <v>144</v>
      </c>
      <c r="B446" s="79"/>
      <c r="C446" s="79"/>
      <c r="D446" s="80"/>
      <c r="E446" s="87" t="s">
        <v>35</v>
      </c>
      <c r="F446" s="88"/>
      <c r="G446" s="88"/>
      <c r="H446" s="88"/>
      <c r="I446" s="88"/>
      <c r="J446" s="89"/>
      <c r="K446" s="34">
        <f>'Автоматические данные'!$H$117</f>
        <v>0</v>
      </c>
      <c r="L446" s="35">
        <v>0</v>
      </c>
      <c r="M446" s="36">
        <f>SUM(K446/A450*10000)</f>
        <v>0</v>
      </c>
      <c r="N446" s="36">
        <f>SUM(M808-'[1]Обработка данных'!F36)</f>
        <v>-2.0719420953123833</v>
      </c>
    </row>
    <row r="447" spans="1:14" ht="15.75">
      <c r="A447" s="81"/>
      <c r="B447" s="82"/>
      <c r="C447" s="82"/>
      <c r="D447" s="83"/>
      <c r="E447" s="90" t="s">
        <v>36</v>
      </c>
      <c r="F447" s="91"/>
      <c r="G447" s="91"/>
      <c r="H447" s="91"/>
      <c r="I447" s="91"/>
      <c r="J447" s="92"/>
      <c r="K447" s="34">
        <f>'Автоматические данные'!$I$117</f>
        <v>0</v>
      </c>
      <c r="L447" s="35">
        <v>0</v>
      </c>
      <c r="M447" s="36">
        <f>SUM(K447/A450*10000)</f>
        <v>0</v>
      </c>
      <c r="N447" s="36">
        <f>SUM(M809-'[1]Обработка данных'!F37)</f>
        <v>-7.4041460170721933</v>
      </c>
    </row>
    <row r="448" spans="1:14" ht="15.75">
      <c r="A448" s="81"/>
      <c r="B448" s="82"/>
      <c r="C448" s="82"/>
      <c r="D448" s="83"/>
      <c r="E448" s="93" t="s">
        <v>37</v>
      </c>
      <c r="F448" s="94"/>
      <c r="G448" s="94"/>
      <c r="H448" s="94"/>
      <c r="I448" s="94"/>
      <c r="J448" s="95"/>
      <c r="K448" s="34">
        <f>'Автоматические данные'!$J$117</f>
        <v>0</v>
      </c>
      <c r="L448" s="35">
        <v>0</v>
      </c>
      <c r="M448" s="36">
        <f>SUM(K448/A450*10000)</f>
        <v>0</v>
      </c>
      <c r="N448" s="29">
        <f>SUM(M810-'[1]Обработка данных'!F38)</f>
        <v>-0.68556907565483272</v>
      </c>
    </row>
    <row r="449" spans="1:14" ht="16.5" customHeight="1">
      <c r="A449" s="84"/>
      <c r="B449" s="85"/>
      <c r="C449" s="85"/>
      <c r="D449" s="86"/>
      <c r="E449" s="96" t="s">
        <v>38</v>
      </c>
      <c r="F449" s="97"/>
      <c r="G449" s="97"/>
      <c r="H449" s="97"/>
      <c r="I449" s="97"/>
      <c r="J449" s="98"/>
      <c r="K449" s="34">
        <f>'Автоматические данные'!$K$117</f>
        <v>0</v>
      </c>
      <c r="L449" s="35">
        <v>0</v>
      </c>
      <c r="M449" s="36">
        <f>SUM(K449/A450*10000)</f>
        <v>0</v>
      </c>
      <c r="N449" s="36">
        <f>SUM(M811-'[1]Обработка данных'!F39)</f>
        <v>-6.4443493111554275</v>
      </c>
    </row>
    <row r="450" spans="1:14" ht="15.75">
      <c r="A450" s="99">
        <v>16768</v>
      </c>
      <c r="B450" s="100"/>
      <c r="C450" s="100"/>
      <c r="D450" s="101"/>
      <c r="E450" s="75" t="s">
        <v>39</v>
      </c>
      <c r="F450" s="76"/>
      <c r="G450" s="76"/>
      <c r="H450" s="76"/>
      <c r="I450" s="76"/>
      <c r="J450" s="77"/>
      <c r="K450" s="34">
        <f>'Автоматические данные'!$L$117</f>
        <v>0</v>
      </c>
      <c r="L450" s="35">
        <v>0</v>
      </c>
      <c r="M450" s="36">
        <f>SUM(K450/A450*10000)</f>
        <v>0</v>
      </c>
      <c r="N450" s="29">
        <f>SUM(M812-'[1]Обработка данных'!F40)</f>
        <v>-0.81201848294227963</v>
      </c>
    </row>
    <row r="451" spans="1:14" ht="15.75">
      <c r="A451" s="102" t="s">
        <v>145</v>
      </c>
      <c r="B451" s="103"/>
      <c r="C451" s="103"/>
      <c r="D451" s="104"/>
      <c r="E451" s="87" t="s">
        <v>35</v>
      </c>
      <c r="F451" s="88"/>
      <c r="G451" s="88"/>
      <c r="H451" s="88"/>
      <c r="I451" s="88"/>
      <c r="J451" s="89"/>
      <c r="K451" s="30">
        <f>'Автоматические данные'!$H$118</f>
        <v>0</v>
      </c>
      <c r="L451" s="31">
        <v>0</v>
      </c>
      <c r="M451" s="32">
        <f>SUM(K451/A455*10000)</f>
        <v>0</v>
      </c>
      <c r="N451" s="32">
        <f>SUM(M813-'[1]Обработка данных'!F36)</f>
        <v>-2.0719420953123833</v>
      </c>
    </row>
    <row r="452" spans="1:14" ht="15.75">
      <c r="A452" s="105"/>
      <c r="B452" s="106"/>
      <c r="C452" s="106"/>
      <c r="D452" s="107"/>
      <c r="E452" s="90" t="s">
        <v>36</v>
      </c>
      <c r="F452" s="91"/>
      <c r="G452" s="91"/>
      <c r="H452" s="91"/>
      <c r="I452" s="91"/>
      <c r="J452" s="92"/>
      <c r="K452" s="30">
        <f>'Автоматические данные'!$I$118</f>
        <v>0</v>
      </c>
      <c r="L452" s="31">
        <v>0</v>
      </c>
      <c r="M452" s="32">
        <f>SUM(K452/A455*10000)</f>
        <v>0</v>
      </c>
      <c r="N452" s="33">
        <f>SUM(M814-'[1]Обработка данных'!F37)</f>
        <v>-7.4041460170721933</v>
      </c>
    </row>
    <row r="453" spans="1:14" ht="15.75">
      <c r="A453" s="105"/>
      <c r="B453" s="106"/>
      <c r="C453" s="106"/>
      <c r="D453" s="107"/>
      <c r="E453" s="93" t="s">
        <v>37</v>
      </c>
      <c r="F453" s="94"/>
      <c r="G453" s="94"/>
      <c r="H453" s="94"/>
      <c r="I453" s="94"/>
      <c r="J453" s="95"/>
      <c r="K453" s="30">
        <f>'Автоматические данные'!$J$118</f>
        <v>0</v>
      </c>
      <c r="L453" s="31">
        <v>0</v>
      </c>
      <c r="M453" s="32">
        <f>SUM(K453/A455*10000)</f>
        <v>0</v>
      </c>
      <c r="N453" s="32">
        <f>SUM(M815-'[1]Обработка данных'!F38)</f>
        <v>-0.68556907565483272</v>
      </c>
    </row>
    <row r="454" spans="1:14" ht="14.25" customHeight="1">
      <c r="A454" s="108"/>
      <c r="B454" s="109"/>
      <c r="C454" s="109"/>
      <c r="D454" s="110"/>
      <c r="E454" s="96" t="s">
        <v>38</v>
      </c>
      <c r="F454" s="97"/>
      <c r="G454" s="97"/>
      <c r="H454" s="97"/>
      <c r="I454" s="97"/>
      <c r="J454" s="98"/>
      <c r="K454" s="30">
        <f>'Автоматические данные'!$K$118</f>
        <v>0</v>
      </c>
      <c r="L454" s="31">
        <v>0</v>
      </c>
      <c r="M454" s="32">
        <f>SUM(K454/A455*10000)</f>
        <v>0</v>
      </c>
      <c r="N454" s="32">
        <f>SUM(M816-'[1]Обработка данных'!F39)</f>
        <v>-6.4443493111554275</v>
      </c>
    </row>
    <row r="455" spans="1:14" ht="15.75">
      <c r="A455" s="99">
        <v>16934</v>
      </c>
      <c r="B455" s="100"/>
      <c r="C455" s="100"/>
      <c r="D455" s="101"/>
      <c r="E455" s="75" t="s">
        <v>39</v>
      </c>
      <c r="F455" s="76"/>
      <c r="G455" s="76"/>
      <c r="H455" s="76"/>
      <c r="I455" s="76"/>
      <c r="J455" s="77"/>
      <c r="K455" s="30">
        <f>'Автоматические данные'!$L$118</f>
        <v>0</v>
      </c>
      <c r="L455" s="31">
        <v>0</v>
      </c>
      <c r="M455" s="32">
        <f>SUM(K455/A455*10000)</f>
        <v>0</v>
      </c>
      <c r="N455" s="33">
        <f>SUM(M817-'[1]Обработка данных'!F40)</f>
        <v>-0.81201848294227963</v>
      </c>
    </row>
    <row r="456" spans="1:14" ht="49.5" customHeight="1">
      <c r="A456" s="111" t="s">
        <v>117</v>
      </c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</row>
    <row r="457" spans="1:14" ht="18">
      <c r="A457" s="112" t="str">
        <f>'Ручные данные'!$I$3</f>
        <v>III квартал 2019 г.</v>
      </c>
      <c r="B457" s="112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</row>
    <row r="458" spans="1:14" ht="128.25">
      <c r="A458" s="113" t="s">
        <v>118</v>
      </c>
      <c r="B458" s="114"/>
      <c r="C458" s="114"/>
      <c r="D458" s="115"/>
      <c r="E458" s="113" t="s">
        <v>119</v>
      </c>
      <c r="F458" s="116"/>
      <c r="G458" s="116"/>
      <c r="H458" s="116"/>
      <c r="I458" s="116"/>
      <c r="J458" s="117"/>
      <c r="K458" s="25" t="s">
        <v>75</v>
      </c>
      <c r="L458" s="41" t="s">
        <v>46</v>
      </c>
      <c r="M458" s="26" t="s">
        <v>47</v>
      </c>
      <c r="N458" s="26" t="s">
        <v>120</v>
      </c>
    </row>
    <row r="459" spans="1:14" ht="15.75">
      <c r="A459" s="78" t="s">
        <v>146</v>
      </c>
      <c r="B459" s="79"/>
      <c r="C459" s="79"/>
      <c r="D459" s="80"/>
      <c r="E459" s="87" t="s">
        <v>35</v>
      </c>
      <c r="F459" s="88"/>
      <c r="G459" s="88"/>
      <c r="H459" s="88"/>
      <c r="I459" s="88"/>
      <c r="J459" s="89"/>
      <c r="K459" s="34">
        <f>'Автоматические данные'!$H$119</f>
        <v>0</v>
      </c>
      <c r="L459" s="35">
        <v>0</v>
      </c>
      <c r="M459" s="36">
        <f>SUM(K459/A463*10000)</f>
        <v>0</v>
      </c>
      <c r="N459" s="36">
        <f>SUM(M821-'[1]Обработка данных'!F36)</f>
        <v>-2.0719420953123833</v>
      </c>
    </row>
    <row r="460" spans="1:14" ht="15.75">
      <c r="A460" s="81"/>
      <c r="B460" s="82"/>
      <c r="C460" s="82"/>
      <c r="D460" s="83"/>
      <c r="E460" s="90" t="s">
        <v>36</v>
      </c>
      <c r="F460" s="91"/>
      <c r="G460" s="91"/>
      <c r="H460" s="91"/>
      <c r="I460" s="91"/>
      <c r="J460" s="92"/>
      <c r="K460" s="34">
        <f>'Автоматические данные'!$I$119</f>
        <v>0</v>
      </c>
      <c r="L460" s="35">
        <v>0</v>
      </c>
      <c r="M460" s="36">
        <f>SUM(K460/A463*10000)</f>
        <v>0</v>
      </c>
      <c r="N460" s="29">
        <f>SUM(M822-'[1]Обработка данных'!F37)</f>
        <v>-7.4041460170721933</v>
      </c>
    </row>
    <row r="461" spans="1:14" ht="18.75" customHeight="1">
      <c r="A461" s="81"/>
      <c r="B461" s="82"/>
      <c r="C461" s="82"/>
      <c r="D461" s="83"/>
      <c r="E461" s="93" t="s">
        <v>37</v>
      </c>
      <c r="F461" s="94"/>
      <c r="G461" s="94"/>
      <c r="H461" s="94"/>
      <c r="I461" s="94"/>
      <c r="J461" s="95"/>
      <c r="K461" s="34">
        <f>'Автоматические данные'!$J$119</f>
        <v>0</v>
      </c>
      <c r="L461" s="35">
        <v>0</v>
      </c>
      <c r="M461" s="36">
        <f>SUM(K461/A463*10000)</f>
        <v>0</v>
      </c>
      <c r="N461" s="29">
        <f>SUM(M823-'[1]Обработка данных'!F38)</f>
        <v>-0.68556907565483272</v>
      </c>
    </row>
    <row r="462" spans="1:14" ht="15.75">
      <c r="A462" s="84"/>
      <c r="B462" s="85"/>
      <c r="C462" s="85"/>
      <c r="D462" s="86"/>
      <c r="E462" s="96" t="s">
        <v>38</v>
      </c>
      <c r="F462" s="97"/>
      <c r="G462" s="97"/>
      <c r="H462" s="97"/>
      <c r="I462" s="97"/>
      <c r="J462" s="98"/>
      <c r="K462" s="34">
        <f>'Автоматические данные'!$K$119</f>
        <v>0</v>
      </c>
      <c r="L462" s="35">
        <v>0</v>
      </c>
      <c r="M462" s="36">
        <f>SUM(K462/A463*10000)</f>
        <v>0</v>
      </c>
      <c r="N462" s="36">
        <f>SUM(M824-'[1]Обработка данных'!F39)</f>
        <v>-6.4443493111554275</v>
      </c>
    </row>
    <row r="463" spans="1:14" ht="15.75">
      <c r="A463" s="99">
        <v>16400</v>
      </c>
      <c r="B463" s="100"/>
      <c r="C463" s="100"/>
      <c r="D463" s="101"/>
      <c r="E463" s="75" t="s">
        <v>39</v>
      </c>
      <c r="F463" s="76"/>
      <c r="G463" s="76"/>
      <c r="H463" s="76"/>
      <c r="I463" s="76"/>
      <c r="J463" s="77"/>
      <c r="K463" s="34">
        <f>'Автоматические данные'!$L$119</f>
        <v>0</v>
      </c>
      <c r="L463" s="35">
        <v>0</v>
      </c>
      <c r="M463" s="36">
        <f>SUM(K463/A463*10000)</f>
        <v>0</v>
      </c>
      <c r="N463" s="29">
        <f>SUM(M825-'[1]Обработка данных'!F40)</f>
        <v>-0.81201848294227963</v>
      </c>
    </row>
    <row r="464" spans="1:14" ht="15.75">
      <c r="A464" s="102" t="s">
        <v>147</v>
      </c>
      <c r="B464" s="103"/>
      <c r="C464" s="103"/>
      <c r="D464" s="104"/>
      <c r="E464" s="87" t="s">
        <v>35</v>
      </c>
      <c r="F464" s="88"/>
      <c r="G464" s="88"/>
      <c r="H464" s="88"/>
      <c r="I464" s="88"/>
      <c r="J464" s="89"/>
      <c r="K464" s="30">
        <f>'Автоматические данные'!$H$120</f>
        <v>0</v>
      </c>
      <c r="L464" s="31">
        <v>0</v>
      </c>
      <c r="M464" s="32">
        <f>SUM(K464/A468*10000)</f>
        <v>0</v>
      </c>
      <c r="N464" s="32">
        <f>SUM(M826-'[1]Обработка данных'!F36)</f>
        <v>-2.0719420953123833</v>
      </c>
    </row>
    <row r="465" spans="1:14" ht="15.75">
      <c r="A465" s="105"/>
      <c r="B465" s="106"/>
      <c r="C465" s="106"/>
      <c r="D465" s="107"/>
      <c r="E465" s="90" t="s">
        <v>36</v>
      </c>
      <c r="F465" s="91"/>
      <c r="G465" s="91"/>
      <c r="H465" s="91"/>
      <c r="I465" s="91"/>
      <c r="J465" s="92"/>
      <c r="K465" s="30">
        <f>'Автоматические данные'!$I$120</f>
        <v>0</v>
      </c>
      <c r="L465" s="31">
        <v>0</v>
      </c>
      <c r="M465" s="32">
        <f>SUM(K465/A468*10000)</f>
        <v>0</v>
      </c>
      <c r="N465" s="32">
        <f>SUM(M827-'[1]Обработка данных'!F37)</f>
        <v>-7.4041460170721933</v>
      </c>
    </row>
    <row r="466" spans="1:14" ht="15.75">
      <c r="A466" s="105"/>
      <c r="B466" s="106"/>
      <c r="C466" s="106"/>
      <c r="D466" s="107"/>
      <c r="E466" s="93" t="s">
        <v>37</v>
      </c>
      <c r="F466" s="94"/>
      <c r="G466" s="94"/>
      <c r="H466" s="94"/>
      <c r="I466" s="94"/>
      <c r="J466" s="95"/>
      <c r="K466" s="30">
        <f>'Автоматические данные'!$J$120</f>
        <v>0</v>
      </c>
      <c r="L466" s="31">
        <v>0</v>
      </c>
      <c r="M466" s="32">
        <f>SUM(K466/A468*10000)</f>
        <v>0</v>
      </c>
      <c r="N466" s="32">
        <f>SUM(M828-'[1]Обработка данных'!F38)</f>
        <v>-0.68556907565483272</v>
      </c>
    </row>
    <row r="467" spans="1:14" ht="15.75">
      <c r="A467" s="108"/>
      <c r="B467" s="109"/>
      <c r="C467" s="109"/>
      <c r="D467" s="110"/>
      <c r="E467" s="96" t="s">
        <v>38</v>
      </c>
      <c r="F467" s="97"/>
      <c r="G467" s="97"/>
      <c r="H467" s="97"/>
      <c r="I467" s="97"/>
      <c r="J467" s="98"/>
      <c r="K467" s="30">
        <f>'Автоматические данные'!$K$120</f>
        <v>0</v>
      </c>
      <c r="L467" s="31">
        <v>0</v>
      </c>
      <c r="M467" s="32">
        <f>SUM(K467/A468*10000)</f>
        <v>0</v>
      </c>
      <c r="N467" s="32">
        <f>SUM(M829-'[1]Обработка данных'!F39)</f>
        <v>-6.4443493111554275</v>
      </c>
    </row>
    <row r="468" spans="1:14" ht="15.75">
      <c r="A468" s="99">
        <v>36716</v>
      </c>
      <c r="B468" s="100"/>
      <c r="C468" s="100"/>
      <c r="D468" s="101"/>
      <c r="E468" s="75" t="s">
        <v>39</v>
      </c>
      <c r="F468" s="76"/>
      <c r="G468" s="76"/>
      <c r="H468" s="76"/>
      <c r="I468" s="76"/>
      <c r="J468" s="77"/>
      <c r="K468" s="30">
        <f>'Автоматические данные'!$L$120</f>
        <v>0</v>
      </c>
      <c r="L468" s="31">
        <v>0</v>
      </c>
      <c r="M468" s="32">
        <f>SUM(K468/A468*10000)</f>
        <v>0</v>
      </c>
      <c r="N468" s="33">
        <f>SUM(M830-'[1]Обработка данных'!F40)</f>
        <v>-0.81201848294227963</v>
      </c>
    </row>
    <row r="471" spans="1:14" ht="15.75">
      <c r="A471" s="348"/>
      <c r="B471" s="348"/>
      <c r="C471" s="348"/>
      <c r="D471" s="348"/>
      <c r="E471" s="348"/>
      <c r="F471" s="348"/>
      <c r="G471" s="348"/>
      <c r="H471" s="348"/>
      <c r="I471" s="348"/>
      <c r="J471" s="348"/>
      <c r="K471" s="348"/>
      <c r="L471" s="348"/>
      <c r="M471" s="348"/>
      <c r="N471" s="348"/>
    </row>
    <row r="477" spans="1:14" ht="14.25" customHeight="1"/>
    <row r="478" spans="1:14" hidden="1"/>
    <row r="479" spans="1:14" ht="37.5" customHeight="1">
      <c r="A479" s="349" t="s">
        <v>149</v>
      </c>
      <c r="B479" s="349"/>
      <c r="C479" s="349"/>
      <c r="D479" s="349"/>
      <c r="E479" s="349"/>
      <c r="F479" s="349"/>
      <c r="G479" s="349"/>
      <c r="H479" s="349"/>
      <c r="I479" s="349"/>
      <c r="J479" s="349"/>
      <c r="K479" s="349"/>
      <c r="L479" s="349"/>
      <c r="M479" s="349"/>
      <c r="N479" s="349"/>
    </row>
    <row r="480" spans="1:14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</row>
    <row r="481" spans="1:14">
      <c r="A481" s="350" t="s">
        <v>0</v>
      </c>
      <c r="B481" s="351"/>
      <c r="C481" s="350" t="s">
        <v>83</v>
      </c>
      <c r="D481" s="351"/>
      <c r="E481" s="356" t="s">
        <v>84</v>
      </c>
      <c r="F481" s="357"/>
      <c r="G481" s="357"/>
      <c r="H481" s="357"/>
      <c r="I481" s="357"/>
      <c r="J481" s="357"/>
      <c r="K481" s="357"/>
      <c r="L481" s="357"/>
      <c r="M481" s="358" t="s">
        <v>85</v>
      </c>
      <c r="N481" s="359"/>
    </row>
    <row r="482" spans="1:14">
      <c r="A482" s="352"/>
      <c r="B482" s="353"/>
      <c r="C482" s="352"/>
      <c r="D482" s="353"/>
      <c r="E482" s="362" t="s">
        <v>44</v>
      </c>
      <c r="F482" s="365" t="s">
        <v>86</v>
      </c>
      <c r="G482" s="366"/>
      <c r="H482" s="371" t="s">
        <v>87</v>
      </c>
      <c r="I482" s="372"/>
      <c r="J482" s="372"/>
      <c r="K482" s="372"/>
      <c r="L482" s="372"/>
      <c r="M482" s="360"/>
      <c r="N482" s="361"/>
    </row>
    <row r="483" spans="1:14">
      <c r="A483" s="352"/>
      <c r="B483" s="353"/>
      <c r="C483" s="352"/>
      <c r="D483" s="353"/>
      <c r="E483" s="363"/>
      <c r="F483" s="367"/>
      <c r="G483" s="368"/>
      <c r="H483" s="373" t="s">
        <v>44</v>
      </c>
      <c r="I483" s="375" t="s">
        <v>88</v>
      </c>
      <c r="J483" s="376"/>
      <c r="K483" s="376"/>
      <c r="L483" s="376"/>
      <c r="M483" s="360"/>
      <c r="N483" s="361"/>
    </row>
    <row r="484" spans="1:14" ht="86.25" customHeight="1">
      <c r="A484" s="354"/>
      <c r="B484" s="355"/>
      <c r="C484" s="354"/>
      <c r="D484" s="355"/>
      <c r="E484" s="364"/>
      <c r="F484" s="369"/>
      <c r="G484" s="370"/>
      <c r="H484" s="374"/>
      <c r="I484" s="16" t="s">
        <v>89</v>
      </c>
      <c r="J484" s="16" t="s">
        <v>113</v>
      </c>
      <c r="K484" s="16" t="s">
        <v>90</v>
      </c>
      <c r="L484" s="16" t="s">
        <v>91</v>
      </c>
      <c r="M484" s="360"/>
      <c r="N484" s="361"/>
    </row>
    <row r="485" spans="1:14" ht="15.75">
      <c r="A485" s="191" t="str">
        <f>'Ручные данные'!$I$3</f>
        <v>III квартал 2019 г.</v>
      </c>
      <c r="B485" s="377"/>
      <c r="C485" s="380">
        <f>'Автоматические данные'!$H$7</f>
        <v>23</v>
      </c>
      <c r="D485" s="381"/>
      <c r="E485" s="17">
        <f>'Автоматические данные'!$H$72</f>
        <v>23</v>
      </c>
      <c r="F485" s="380">
        <f>'Автоматические данные'!$H$74</f>
        <v>0</v>
      </c>
      <c r="G485" s="381"/>
      <c r="H485" s="18">
        <f>'Автоматические данные'!$H$76</f>
        <v>23</v>
      </c>
      <c r="I485" s="18">
        <f>'Автоматические данные'!$H$78</f>
        <v>0</v>
      </c>
      <c r="J485" s="18">
        <f>'Автоматические данные'!$H$80</f>
        <v>0</v>
      </c>
      <c r="K485" s="18">
        <f>'Автоматические данные'!$H$82</f>
        <v>22</v>
      </c>
      <c r="L485" s="19">
        <f>'Автоматические данные'!$H$84</f>
        <v>0</v>
      </c>
      <c r="M485" s="382">
        <f>'Автоматические данные'!$H$86</f>
        <v>0</v>
      </c>
      <c r="N485" s="383"/>
    </row>
    <row r="486" spans="1:14" ht="15.75">
      <c r="A486" s="378"/>
      <c r="B486" s="379"/>
      <c r="C486" s="384"/>
      <c r="D486" s="385"/>
      <c r="E486" s="20">
        <f>'Автоматические данные'!$H$73</f>
        <v>100</v>
      </c>
      <c r="F486" s="384">
        <f>'Автоматические данные'!$H$75</f>
        <v>0</v>
      </c>
      <c r="G486" s="385"/>
      <c r="H486" s="68">
        <f>'Автоматические данные'!$H$77</f>
        <v>100</v>
      </c>
      <c r="I486" s="69">
        <f>'Автоматические данные'!$H$79</f>
        <v>0</v>
      </c>
      <c r="J486" s="69">
        <f>'Автоматические данные'!$H$81</f>
        <v>0</v>
      </c>
      <c r="K486" s="69">
        <f>'Автоматические данные'!$H$83</f>
        <v>95.652173913043484</v>
      </c>
      <c r="L486" s="70">
        <f>'Автоматические данные'!$H$85</f>
        <v>0</v>
      </c>
      <c r="M486" s="386">
        <f>'Автоматические данные'!$H$87</f>
        <v>0</v>
      </c>
      <c r="N486" s="387"/>
    </row>
    <row r="487" spans="1:14" ht="15.75">
      <c r="A487" s="45"/>
      <c r="B487" s="45"/>
      <c r="C487" s="46"/>
      <c r="D487" s="46"/>
      <c r="E487" s="47"/>
      <c r="F487" s="48"/>
      <c r="G487" s="48"/>
      <c r="H487" s="49"/>
      <c r="I487" s="49"/>
      <c r="J487" s="49"/>
      <c r="K487" s="50"/>
      <c r="L487" s="50"/>
      <c r="M487" s="51"/>
      <c r="N487" s="51"/>
    </row>
    <row r="488" spans="1:14" ht="15.75">
      <c r="A488" s="45"/>
      <c r="B488" s="45"/>
      <c r="C488" s="46"/>
      <c r="D488" s="46"/>
      <c r="E488" s="47"/>
      <c r="F488" s="48"/>
      <c r="G488" s="48"/>
      <c r="H488" s="49"/>
      <c r="I488" s="49"/>
      <c r="J488" s="49"/>
      <c r="K488" s="50"/>
      <c r="L488" s="50"/>
      <c r="M488" s="51"/>
      <c r="N488" s="51"/>
    </row>
    <row r="489" spans="1:14" ht="15.75">
      <c r="A489" s="45"/>
      <c r="B489" s="45"/>
      <c r="C489" s="46"/>
      <c r="D489" s="46"/>
      <c r="E489" s="47"/>
      <c r="F489" s="48"/>
      <c r="G489" s="48"/>
      <c r="H489" s="49"/>
      <c r="I489" s="49"/>
      <c r="J489" s="49"/>
      <c r="K489" s="50"/>
      <c r="L489" s="50"/>
      <c r="M489" s="51"/>
      <c r="N489" s="51"/>
    </row>
    <row r="490" spans="1:14" ht="15.75">
      <c r="A490" s="45"/>
      <c r="B490" s="45"/>
      <c r="C490" s="46"/>
      <c r="D490" s="46"/>
      <c r="E490" s="47"/>
      <c r="F490" s="48"/>
      <c r="G490" s="48"/>
      <c r="H490" s="49"/>
      <c r="I490" s="49"/>
      <c r="J490" s="49"/>
      <c r="K490" s="50"/>
      <c r="L490" s="50"/>
      <c r="M490" s="51"/>
      <c r="N490" s="51"/>
    </row>
    <row r="491" spans="1:14" ht="15.75">
      <c r="A491" s="45"/>
      <c r="B491" s="45"/>
      <c r="C491" s="46"/>
      <c r="D491" s="46"/>
      <c r="E491" s="47"/>
      <c r="F491" s="48"/>
      <c r="G491" s="48"/>
      <c r="H491" s="49"/>
      <c r="I491" s="49"/>
      <c r="J491" s="49"/>
      <c r="K491" s="50"/>
      <c r="L491" s="50"/>
      <c r="M491" s="51"/>
      <c r="N491" s="51"/>
    </row>
    <row r="492" spans="1:14" ht="15.75">
      <c r="A492" s="45"/>
      <c r="B492" s="45"/>
      <c r="C492" s="46"/>
      <c r="D492" s="46"/>
      <c r="E492" s="47"/>
      <c r="F492" s="48"/>
      <c r="G492" s="48"/>
      <c r="H492" s="49"/>
      <c r="I492" s="49"/>
      <c r="J492" s="49"/>
      <c r="K492" s="50"/>
      <c r="L492" s="50"/>
      <c r="M492" s="51"/>
      <c r="N492" s="51"/>
    </row>
    <row r="493" spans="1:14" ht="15.75">
      <c r="A493" s="45"/>
      <c r="B493" s="45"/>
      <c r="C493" s="46"/>
      <c r="D493" s="46"/>
      <c r="E493" s="47"/>
      <c r="F493" s="48"/>
      <c r="G493" s="48"/>
      <c r="H493" s="49"/>
      <c r="I493" s="49"/>
      <c r="J493" s="49"/>
      <c r="K493" s="50"/>
      <c r="L493" s="50"/>
      <c r="M493" s="51"/>
      <c r="N493" s="51"/>
    </row>
    <row r="494" spans="1:14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</row>
    <row r="495" spans="1:14" ht="15.75">
      <c r="A495" s="21">
        <v>23</v>
      </c>
      <c r="B495" s="389" t="s">
        <v>92</v>
      </c>
      <c r="C495" s="389"/>
      <c r="D495" s="389"/>
      <c r="E495" s="389"/>
      <c r="F495" s="389"/>
      <c r="G495" s="389"/>
      <c r="H495" s="389"/>
      <c r="I495" s="389"/>
      <c r="J495" s="389"/>
      <c r="K495" s="389"/>
      <c r="L495" s="389"/>
      <c r="M495" s="389"/>
      <c r="N495" s="389"/>
    </row>
    <row r="496" spans="1:14">
      <c r="A496" s="22">
        <v>82.6</v>
      </c>
      <c r="B496" s="389" t="s">
        <v>93</v>
      </c>
      <c r="C496" s="390"/>
      <c r="D496" s="390"/>
      <c r="E496" s="390"/>
      <c r="F496" s="390"/>
      <c r="G496" s="390"/>
      <c r="H496" s="390"/>
      <c r="I496" s="390"/>
      <c r="J496" s="390"/>
      <c r="K496" s="390"/>
      <c r="L496" s="390"/>
      <c r="M496" s="390"/>
      <c r="N496" s="390"/>
    </row>
    <row r="497" spans="1:14" ht="15.75">
      <c r="A497" s="23">
        <v>82.6</v>
      </c>
      <c r="B497" s="388" t="s">
        <v>94</v>
      </c>
      <c r="C497" s="388"/>
      <c r="D497" s="388"/>
      <c r="E497" s="388"/>
      <c r="F497" s="388"/>
      <c r="G497" s="388"/>
      <c r="H497" s="388"/>
      <c r="I497" s="388"/>
      <c r="J497" s="388"/>
      <c r="K497" s="388"/>
      <c r="L497" s="388"/>
      <c r="M497" s="388"/>
      <c r="N497" s="388"/>
    </row>
    <row r="498" spans="1:14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</row>
    <row r="499" spans="1:14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</row>
    <row r="500" spans="1:14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</row>
    <row r="501" spans="1:14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</row>
    <row r="502" spans="1:14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</row>
    <row r="503" spans="1:14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</row>
    <row r="504" spans="1:14" ht="43.5" customHeight="1"/>
  </sheetData>
  <mergeCells count="516">
    <mergeCell ref="A485:B486"/>
    <mergeCell ref="C485:D485"/>
    <mergeCell ref="F485:G485"/>
    <mergeCell ref="M485:N485"/>
    <mergeCell ref="C486:D486"/>
    <mergeCell ref="F486:G486"/>
    <mergeCell ref="M486:N486"/>
    <mergeCell ref="B497:N497"/>
    <mergeCell ref="B495:N495"/>
    <mergeCell ref="B496:N496"/>
    <mergeCell ref="A471:N471"/>
    <mergeCell ref="A479:N479"/>
    <mergeCell ref="A481:B484"/>
    <mergeCell ref="C481:D484"/>
    <mergeCell ref="E481:L481"/>
    <mergeCell ref="M481:N484"/>
    <mergeCell ref="E482:E484"/>
    <mergeCell ref="F482:G484"/>
    <mergeCell ref="H482:L482"/>
    <mergeCell ref="H483:H484"/>
    <mergeCell ref="I483:L483"/>
    <mergeCell ref="A463:D463"/>
    <mergeCell ref="E463:J463"/>
    <mergeCell ref="A464:D467"/>
    <mergeCell ref="E464:J464"/>
    <mergeCell ref="E465:J465"/>
    <mergeCell ref="E466:J466"/>
    <mergeCell ref="E467:J467"/>
    <mergeCell ref="A468:D468"/>
    <mergeCell ref="E468:J468"/>
    <mergeCell ref="A455:D455"/>
    <mergeCell ref="E455:J455"/>
    <mergeCell ref="A456:N456"/>
    <mergeCell ref="A457:N457"/>
    <mergeCell ref="A458:D458"/>
    <mergeCell ref="E458:J458"/>
    <mergeCell ref="A459:D462"/>
    <mergeCell ref="E459:J459"/>
    <mergeCell ref="E460:J460"/>
    <mergeCell ref="E461:J461"/>
    <mergeCell ref="E462:J462"/>
    <mergeCell ref="A446:D449"/>
    <mergeCell ref="E446:J446"/>
    <mergeCell ref="E447:J447"/>
    <mergeCell ref="E448:J448"/>
    <mergeCell ref="E449:J449"/>
    <mergeCell ref="A450:D450"/>
    <mergeCell ref="E450:J450"/>
    <mergeCell ref="A451:D454"/>
    <mergeCell ref="E451:J451"/>
    <mergeCell ref="E452:J452"/>
    <mergeCell ref="E453:J453"/>
    <mergeCell ref="E454:J454"/>
    <mergeCell ref="A440:D440"/>
    <mergeCell ref="E440:J440"/>
    <mergeCell ref="A441:D444"/>
    <mergeCell ref="E441:J441"/>
    <mergeCell ref="E442:J442"/>
    <mergeCell ref="E443:J443"/>
    <mergeCell ref="E444:J444"/>
    <mergeCell ref="A445:D445"/>
    <mergeCell ref="E445:J445"/>
    <mergeCell ref="A432:D432"/>
    <mergeCell ref="E432:J432"/>
    <mergeCell ref="A433:N433"/>
    <mergeCell ref="A434:N434"/>
    <mergeCell ref="A435:D435"/>
    <mergeCell ref="E435:J435"/>
    <mergeCell ref="A436:D439"/>
    <mergeCell ref="E436:J436"/>
    <mergeCell ref="E437:J437"/>
    <mergeCell ref="E438:J438"/>
    <mergeCell ref="E439:J439"/>
    <mergeCell ref="A423:D426"/>
    <mergeCell ref="E423:J423"/>
    <mergeCell ref="E424:J424"/>
    <mergeCell ref="E425:J425"/>
    <mergeCell ref="E426:J426"/>
    <mergeCell ref="A427:D427"/>
    <mergeCell ref="E427:J427"/>
    <mergeCell ref="A428:D431"/>
    <mergeCell ref="E428:J428"/>
    <mergeCell ref="E429:J429"/>
    <mergeCell ref="E430:J430"/>
    <mergeCell ref="E431:J431"/>
    <mergeCell ref="A417:D417"/>
    <mergeCell ref="E417:J417"/>
    <mergeCell ref="A418:D421"/>
    <mergeCell ref="E418:J418"/>
    <mergeCell ref="E419:J419"/>
    <mergeCell ref="E420:J420"/>
    <mergeCell ref="E421:J421"/>
    <mergeCell ref="A422:D422"/>
    <mergeCell ref="E422:J422"/>
    <mergeCell ref="A410:N410"/>
    <mergeCell ref="A411:N411"/>
    <mergeCell ref="A412:D412"/>
    <mergeCell ref="E412:J412"/>
    <mergeCell ref="A413:D416"/>
    <mergeCell ref="E413:J413"/>
    <mergeCell ref="E414:J414"/>
    <mergeCell ref="E415:J415"/>
    <mergeCell ref="E416:J416"/>
    <mergeCell ref="A404:D404"/>
    <mergeCell ref="E404:J404"/>
    <mergeCell ref="A405:D408"/>
    <mergeCell ref="E405:J405"/>
    <mergeCell ref="E406:J406"/>
    <mergeCell ref="E407:J407"/>
    <mergeCell ref="E408:J408"/>
    <mergeCell ref="A409:D409"/>
    <mergeCell ref="E409:J409"/>
    <mergeCell ref="A395:D398"/>
    <mergeCell ref="E395:J395"/>
    <mergeCell ref="E396:J396"/>
    <mergeCell ref="E397:J397"/>
    <mergeCell ref="E398:J398"/>
    <mergeCell ref="A399:D399"/>
    <mergeCell ref="E399:J399"/>
    <mergeCell ref="A400:D403"/>
    <mergeCell ref="E400:J400"/>
    <mergeCell ref="E401:J401"/>
    <mergeCell ref="E402:J402"/>
    <mergeCell ref="E403:J403"/>
    <mergeCell ref="A388:N388"/>
    <mergeCell ref="A389:D389"/>
    <mergeCell ref="E389:J389"/>
    <mergeCell ref="A390:D393"/>
    <mergeCell ref="E390:J390"/>
    <mergeCell ref="E391:J391"/>
    <mergeCell ref="E392:J392"/>
    <mergeCell ref="E393:J393"/>
    <mergeCell ref="A394:D394"/>
    <mergeCell ref="E394:J394"/>
    <mergeCell ref="E381:J381"/>
    <mergeCell ref="A382:D385"/>
    <mergeCell ref="E382:J382"/>
    <mergeCell ref="E383:J383"/>
    <mergeCell ref="E384:J384"/>
    <mergeCell ref="E385:J385"/>
    <mergeCell ref="A386:D386"/>
    <mergeCell ref="E386:J386"/>
    <mergeCell ref="A387:N387"/>
    <mergeCell ref="A381:D381"/>
    <mergeCell ref="A364:N364"/>
    <mergeCell ref="A366:D366"/>
    <mergeCell ref="E366:J366"/>
    <mergeCell ref="A367:D370"/>
    <mergeCell ref="E367:J367"/>
    <mergeCell ref="E368:J368"/>
    <mergeCell ref="E369:J369"/>
    <mergeCell ref="E370:J370"/>
    <mergeCell ref="A371:D371"/>
    <mergeCell ref="E371:J371"/>
    <mergeCell ref="A365:N365"/>
    <mergeCell ref="A372:D375"/>
    <mergeCell ref="E372:J372"/>
    <mergeCell ref="E373:J373"/>
    <mergeCell ref="E374:J374"/>
    <mergeCell ref="E375:J375"/>
    <mergeCell ref="A376:D376"/>
    <mergeCell ref="E376:J376"/>
    <mergeCell ref="A377:D380"/>
    <mergeCell ref="E377:J377"/>
    <mergeCell ref="E378:J378"/>
    <mergeCell ref="E379:J379"/>
    <mergeCell ref="E380:J380"/>
    <mergeCell ref="A267:N267"/>
    <mergeCell ref="H253:I253"/>
    <mergeCell ref="H254:I254"/>
    <mergeCell ref="H255:I255"/>
    <mergeCell ref="B263:M263"/>
    <mergeCell ref="B264:M264"/>
    <mergeCell ref="B265:M265"/>
    <mergeCell ref="H256:I256"/>
    <mergeCell ref="J256:K256"/>
    <mergeCell ref="L256:M256"/>
    <mergeCell ref="H257:I257"/>
    <mergeCell ref="J257:K257"/>
    <mergeCell ref="L257:M257"/>
    <mergeCell ref="H258:I258"/>
    <mergeCell ref="J258:K258"/>
    <mergeCell ref="L258:M258"/>
    <mergeCell ref="L261:M261"/>
    <mergeCell ref="H259:I259"/>
    <mergeCell ref="J259:K259"/>
    <mergeCell ref="H261:I261"/>
    <mergeCell ref="J261:K261"/>
    <mergeCell ref="L259:M259"/>
    <mergeCell ref="L260:M260"/>
    <mergeCell ref="A259:G261"/>
    <mergeCell ref="H250:I250"/>
    <mergeCell ref="H251:I251"/>
    <mergeCell ref="H252:I252"/>
    <mergeCell ref="J250:K250"/>
    <mergeCell ref="J251:K251"/>
    <mergeCell ref="J252:K252"/>
    <mergeCell ref="J260:K260"/>
    <mergeCell ref="H260:I260"/>
    <mergeCell ref="A250:G252"/>
    <mergeCell ref="A253:G255"/>
    <mergeCell ref="A256:G258"/>
    <mergeCell ref="L250:M250"/>
    <mergeCell ref="L251:M251"/>
    <mergeCell ref="L252:M252"/>
    <mergeCell ref="J253:K253"/>
    <mergeCell ref="J254:K254"/>
    <mergeCell ref="J255:K255"/>
    <mergeCell ref="L253:M253"/>
    <mergeCell ref="L254:M254"/>
    <mergeCell ref="L255:M255"/>
    <mergeCell ref="H247:I247"/>
    <mergeCell ref="H248:I248"/>
    <mergeCell ref="H249:I249"/>
    <mergeCell ref="J247:K247"/>
    <mergeCell ref="J248:K248"/>
    <mergeCell ref="J249:K249"/>
    <mergeCell ref="A243:N243"/>
    <mergeCell ref="A244:M244"/>
    <mergeCell ref="L246:M246"/>
    <mergeCell ref="J246:K246"/>
    <mergeCell ref="H246:I246"/>
    <mergeCell ref="L247:M247"/>
    <mergeCell ref="L248:M248"/>
    <mergeCell ref="L249:M249"/>
    <mergeCell ref="A246:G246"/>
    <mergeCell ref="A247:G249"/>
    <mergeCell ref="A16:N19"/>
    <mergeCell ref="A21:N30"/>
    <mergeCell ref="A1:N14"/>
    <mergeCell ref="A130:N132"/>
    <mergeCell ref="A134:D134"/>
    <mergeCell ref="E134:G134"/>
    <mergeCell ref="H134:J134"/>
    <mergeCell ref="K134:M134"/>
    <mergeCell ref="A135:D135"/>
    <mergeCell ref="H135:J135"/>
    <mergeCell ref="A136:D136"/>
    <mergeCell ref="A137:D137"/>
    <mergeCell ref="E135:G135"/>
    <mergeCell ref="E136:G136"/>
    <mergeCell ref="E137:G137"/>
    <mergeCell ref="H136:J136"/>
    <mergeCell ref="H137:J137"/>
    <mergeCell ref="K135:M135"/>
    <mergeCell ref="K136:M136"/>
    <mergeCell ref="K137:M137"/>
    <mergeCell ref="H139:M141"/>
    <mergeCell ref="A161:N163"/>
    <mergeCell ref="A164:D164"/>
    <mergeCell ref="E164:G164"/>
    <mergeCell ref="H164:J164"/>
    <mergeCell ref="K164:M164"/>
    <mergeCell ref="K165:M165"/>
    <mergeCell ref="K166:M166"/>
    <mergeCell ref="K167:M167"/>
    <mergeCell ref="A165:D165"/>
    <mergeCell ref="A166:D166"/>
    <mergeCell ref="A167:D167"/>
    <mergeCell ref="E165:G165"/>
    <mergeCell ref="E166:G166"/>
    <mergeCell ref="E167:G167"/>
    <mergeCell ref="A195:E196"/>
    <mergeCell ref="F195:G195"/>
    <mergeCell ref="F196:G196"/>
    <mergeCell ref="H195:I195"/>
    <mergeCell ref="H165:J165"/>
    <mergeCell ref="H166:J166"/>
    <mergeCell ref="H167:J167"/>
    <mergeCell ref="A191:N193"/>
    <mergeCell ref="F194:G194"/>
    <mergeCell ref="H194:I194"/>
    <mergeCell ref="J194:K194"/>
    <mergeCell ref="L194:M194"/>
    <mergeCell ref="A194:E194"/>
    <mergeCell ref="H196:I196"/>
    <mergeCell ref="J195:K195"/>
    <mergeCell ref="J196:K196"/>
    <mergeCell ref="L195:M195"/>
    <mergeCell ref="L196:M196"/>
    <mergeCell ref="A197:E198"/>
    <mergeCell ref="F197:G197"/>
    <mergeCell ref="H197:I197"/>
    <mergeCell ref="J197:K197"/>
    <mergeCell ref="L197:M197"/>
    <mergeCell ref="F198:G198"/>
    <mergeCell ref="H198:I198"/>
    <mergeCell ref="J198:K198"/>
    <mergeCell ref="L198:M198"/>
    <mergeCell ref="A199:E200"/>
    <mergeCell ref="F199:G199"/>
    <mergeCell ref="H199:I199"/>
    <mergeCell ref="J199:K199"/>
    <mergeCell ref="L199:M199"/>
    <mergeCell ref="F200:G200"/>
    <mergeCell ref="H200:I200"/>
    <mergeCell ref="J200:K200"/>
    <mergeCell ref="L200:M200"/>
    <mergeCell ref="A226:F226"/>
    <mergeCell ref="G226:M226"/>
    <mergeCell ref="A201:G201"/>
    <mergeCell ref="H201:M201"/>
    <mergeCell ref="A223:B223"/>
    <mergeCell ref="C223:D223"/>
    <mergeCell ref="E223:F223"/>
    <mergeCell ref="A221:F221"/>
    <mergeCell ref="A224:B224"/>
    <mergeCell ref="C224:D224"/>
    <mergeCell ref="E224:F224"/>
    <mergeCell ref="C273:G273"/>
    <mergeCell ref="C274:G274"/>
    <mergeCell ref="A270:B274"/>
    <mergeCell ref="H270:I270"/>
    <mergeCell ref="A290:B294"/>
    <mergeCell ref="C290:G290"/>
    <mergeCell ref="H290:I290"/>
    <mergeCell ref="J290:K290"/>
    <mergeCell ref="L290:M290"/>
    <mergeCell ref="C291:G291"/>
    <mergeCell ref="H291:I291"/>
    <mergeCell ref="J291:K291"/>
    <mergeCell ref="L291:M291"/>
    <mergeCell ref="C292:G292"/>
    <mergeCell ref="H292:I292"/>
    <mergeCell ref="L289:M289"/>
    <mergeCell ref="J279:K279"/>
    <mergeCell ref="L279:M279"/>
    <mergeCell ref="A280:B284"/>
    <mergeCell ref="C280:G280"/>
    <mergeCell ref="H280:I280"/>
    <mergeCell ref="J280:K280"/>
    <mergeCell ref="L280:M280"/>
    <mergeCell ref="C281:G281"/>
    <mergeCell ref="A268:M268"/>
    <mergeCell ref="L269:M269"/>
    <mergeCell ref="J269:K269"/>
    <mergeCell ref="H269:I269"/>
    <mergeCell ref="A269:B269"/>
    <mergeCell ref="C269:G269"/>
    <mergeCell ref="C270:G270"/>
    <mergeCell ref="C271:G271"/>
    <mergeCell ref="C272:G272"/>
    <mergeCell ref="H271:I271"/>
    <mergeCell ref="H272:I272"/>
    <mergeCell ref="H273:I273"/>
    <mergeCell ref="H274:I274"/>
    <mergeCell ref="J270:K270"/>
    <mergeCell ref="J271:K271"/>
    <mergeCell ref="J272:K272"/>
    <mergeCell ref="J273:K273"/>
    <mergeCell ref="J274:K274"/>
    <mergeCell ref="L270:M270"/>
    <mergeCell ref="L271:M271"/>
    <mergeCell ref="L272:M272"/>
    <mergeCell ref="L273:M273"/>
    <mergeCell ref="L274:M274"/>
    <mergeCell ref="A275:B279"/>
    <mergeCell ref="C275:G275"/>
    <mergeCell ref="H275:I275"/>
    <mergeCell ref="J275:K275"/>
    <mergeCell ref="L275:M275"/>
    <mergeCell ref="C276:G276"/>
    <mergeCell ref="H276:I276"/>
    <mergeCell ref="J276:K276"/>
    <mergeCell ref="L276:M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H281:I281"/>
    <mergeCell ref="J281:K281"/>
    <mergeCell ref="L281:M281"/>
    <mergeCell ref="C282:G282"/>
    <mergeCell ref="H282:I282"/>
    <mergeCell ref="J282:K282"/>
    <mergeCell ref="L282:M282"/>
    <mergeCell ref="C283:G283"/>
    <mergeCell ref="H283:I283"/>
    <mergeCell ref="J283:K283"/>
    <mergeCell ref="L283:M283"/>
    <mergeCell ref="C284:G284"/>
    <mergeCell ref="H284:I284"/>
    <mergeCell ref="J284:K284"/>
    <mergeCell ref="L284:M284"/>
    <mergeCell ref="A285:B289"/>
    <mergeCell ref="C285:G285"/>
    <mergeCell ref="H285:I285"/>
    <mergeCell ref="J285:K285"/>
    <mergeCell ref="L285:M285"/>
    <mergeCell ref="C286:G286"/>
    <mergeCell ref="H286:I286"/>
    <mergeCell ref="J286:K286"/>
    <mergeCell ref="L286:M286"/>
    <mergeCell ref="C287:G287"/>
    <mergeCell ref="H287:I287"/>
    <mergeCell ref="J287:K287"/>
    <mergeCell ref="L287:M287"/>
    <mergeCell ref="C288:G288"/>
    <mergeCell ref="H288:I288"/>
    <mergeCell ref="J288:K288"/>
    <mergeCell ref="L288:M288"/>
    <mergeCell ref="C289:G289"/>
    <mergeCell ref="H289:I289"/>
    <mergeCell ref="J289:K289"/>
    <mergeCell ref="J292:K292"/>
    <mergeCell ref="L292:M292"/>
    <mergeCell ref="C293:G293"/>
    <mergeCell ref="H293:I293"/>
    <mergeCell ref="J293:K293"/>
    <mergeCell ref="L293:M293"/>
    <mergeCell ref="C294:G294"/>
    <mergeCell ref="H294:I294"/>
    <mergeCell ref="J294:K294"/>
    <mergeCell ref="L294:M294"/>
    <mergeCell ref="A295:N295"/>
    <mergeCell ref="A296:N296"/>
    <mergeCell ref="A297:D297"/>
    <mergeCell ref="E297:J297"/>
    <mergeCell ref="A298:D301"/>
    <mergeCell ref="E298:J298"/>
    <mergeCell ref="E299:J299"/>
    <mergeCell ref="E300:J300"/>
    <mergeCell ref="E301:J301"/>
    <mergeCell ref="A302:D302"/>
    <mergeCell ref="E302:J302"/>
    <mergeCell ref="A303:D306"/>
    <mergeCell ref="E303:J303"/>
    <mergeCell ref="E304:J304"/>
    <mergeCell ref="E305:J305"/>
    <mergeCell ref="E306:J306"/>
    <mergeCell ref="A307:D307"/>
    <mergeCell ref="E307:J307"/>
    <mergeCell ref="A308:D311"/>
    <mergeCell ref="E308:J308"/>
    <mergeCell ref="E309:J309"/>
    <mergeCell ref="E310:J310"/>
    <mergeCell ref="E311:J311"/>
    <mergeCell ref="A312:D312"/>
    <mergeCell ref="E312:J312"/>
    <mergeCell ref="A313:D316"/>
    <mergeCell ref="E313:J313"/>
    <mergeCell ref="E314:J314"/>
    <mergeCell ref="E315:J315"/>
    <mergeCell ref="E316:J316"/>
    <mergeCell ref="A317:D317"/>
    <mergeCell ref="E317:J317"/>
    <mergeCell ref="A318:N318"/>
    <mergeCell ref="A319:N319"/>
    <mergeCell ref="A320:D320"/>
    <mergeCell ref="E320:J320"/>
    <mergeCell ref="A321:D324"/>
    <mergeCell ref="E321:J321"/>
    <mergeCell ref="E322:J322"/>
    <mergeCell ref="E323:J323"/>
    <mergeCell ref="E324:J324"/>
    <mergeCell ref="A325:D325"/>
    <mergeCell ref="E325:J325"/>
    <mergeCell ref="A326:D329"/>
    <mergeCell ref="E326:J326"/>
    <mergeCell ref="E327:J327"/>
    <mergeCell ref="E328:J328"/>
    <mergeCell ref="E329:J329"/>
    <mergeCell ref="A330:D330"/>
    <mergeCell ref="E330:J330"/>
    <mergeCell ref="A340:D340"/>
    <mergeCell ref="E340:J340"/>
    <mergeCell ref="A331:D334"/>
    <mergeCell ref="E331:J331"/>
    <mergeCell ref="E332:J332"/>
    <mergeCell ref="E333:J333"/>
    <mergeCell ref="E334:J334"/>
    <mergeCell ref="A335:D335"/>
    <mergeCell ref="E335:J335"/>
    <mergeCell ref="A336:D339"/>
    <mergeCell ref="E336:J336"/>
    <mergeCell ref="E337:J337"/>
    <mergeCell ref="E338:J338"/>
    <mergeCell ref="E339:J339"/>
    <mergeCell ref="A341:N341"/>
    <mergeCell ref="A342:N342"/>
    <mergeCell ref="A343:D343"/>
    <mergeCell ref="E343:J343"/>
    <mergeCell ref="A344:D347"/>
    <mergeCell ref="E344:J344"/>
    <mergeCell ref="E345:J345"/>
    <mergeCell ref="E346:J346"/>
    <mergeCell ref="E347:J347"/>
    <mergeCell ref="A348:D348"/>
    <mergeCell ref="E348:J348"/>
    <mergeCell ref="A349:D352"/>
    <mergeCell ref="E349:J349"/>
    <mergeCell ref="E350:J350"/>
    <mergeCell ref="E351:J351"/>
    <mergeCell ref="E352:J352"/>
    <mergeCell ref="A353:D353"/>
    <mergeCell ref="E353:J353"/>
    <mergeCell ref="A363:D363"/>
    <mergeCell ref="E363:J363"/>
    <mergeCell ref="A354:D357"/>
    <mergeCell ref="E354:J354"/>
    <mergeCell ref="E355:J355"/>
    <mergeCell ref="E356:J356"/>
    <mergeCell ref="E357:J357"/>
    <mergeCell ref="A358:D358"/>
    <mergeCell ref="E358:J358"/>
    <mergeCell ref="A359:D362"/>
    <mergeCell ref="E359:J359"/>
    <mergeCell ref="E360:J360"/>
    <mergeCell ref="E361:J361"/>
    <mergeCell ref="E362:J362"/>
  </mergeCells>
  <conditionalFormatting sqref="N298:N363">
    <cfRule type="cellIs" dxfId="61" priority="62" operator="greaterThan">
      <formula>0</formula>
    </cfRule>
  </conditionalFormatting>
  <conditionalFormatting sqref="L298 L303 L308 L313">
    <cfRule type="cellIs" dxfId="60" priority="61" operator="greaterThan">
      <formula>$H$514</formula>
    </cfRule>
  </conditionalFormatting>
  <conditionalFormatting sqref="L299 L304 L309 L314">
    <cfRule type="cellIs" dxfId="59" priority="60" operator="greaterThan">
      <formula>$H$515</formula>
    </cfRule>
  </conditionalFormatting>
  <conditionalFormatting sqref="L300 L305 L310 L315">
    <cfRule type="cellIs" dxfId="58" priority="59" operator="greaterThan">
      <formula>$H$516</formula>
    </cfRule>
  </conditionalFormatting>
  <conditionalFormatting sqref="L306 L301 L311 L316">
    <cfRule type="cellIs" dxfId="57" priority="58" operator="greaterThan">
      <formula>$H$517</formula>
    </cfRule>
  </conditionalFormatting>
  <conditionalFormatting sqref="L302 L312 L307 L317:L363">
    <cfRule type="cellIs" dxfId="56" priority="57" operator="greaterThan">
      <formula>$H$518</formula>
    </cfRule>
  </conditionalFormatting>
  <conditionalFormatting sqref="K312">
    <cfRule type="cellIs" dxfId="55" priority="56" operator="greaterThan">
      <formula>$H$514</formula>
    </cfRule>
  </conditionalFormatting>
  <conditionalFormatting sqref="N321:N340">
    <cfRule type="cellIs" dxfId="54" priority="55" operator="greaterThan">
      <formula>0</formula>
    </cfRule>
  </conditionalFormatting>
  <conditionalFormatting sqref="L321 L326 L331 L336 L377 L382 L395 L400 L405 L418 L423 L428 L441 L446 L451 L464">
    <cfRule type="cellIs" dxfId="53" priority="54" operator="greaterThan">
      <formula>$H$466</formula>
    </cfRule>
  </conditionalFormatting>
  <conditionalFormatting sqref="L327 L332 L337 L378 L383 L419 L429 L424 L442 L447 L452 L465">
    <cfRule type="cellIs" dxfId="52" priority="53" operator="greaterThan">
      <formula>$H$467</formula>
    </cfRule>
  </conditionalFormatting>
  <conditionalFormatting sqref="L328 L333 L338 L379 L384 L397 L402 L407 L420 L425 L430 L443 L448 L453 L466">
    <cfRule type="cellIs" dxfId="51" priority="52" operator="greaterThan">
      <formula>$H$468</formula>
    </cfRule>
  </conditionalFormatting>
  <conditionalFormatting sqref="L329 L334 L339 L380 L385 L398 L403 L408 L421 L426 L431 L444 L449 L454 L467">
    <cfRule type="cellIs" dxfId="50" priority="51" operator="greaterThan">
      <formula>$H$469</formula>
    </cfRule>
  </conditionalFormatting>
  <conditionalFormatting sqref="L330 L335 L340:L363 L381 L386 L399 L404 L409 L422 L427 L432 L445 L450 L455 L468:L470">
    <cfRule type="cellIs" dxfId="49" priority="50" operator="greaterThan">
      <formula>$H$470</formula>
    </cfRule>
  </conditionalFormatting>
  <conditionalFormatting sqref="L322">
    <cfRule type="cellIs" dxfId="48" priority="49" operator="greaterThan">
      <formula>$H$467</formula>
    </cfRule>
  </conditionalFormatting>
  <conditionalFormatting sqref="L323">
    <cfRule type="cellIs" dxfId="47" priority="48" operator="greaterThan">
      <formula>$H$468</formula>
    </cfRule>
  </conditionalFormatting>
  <conditionalFormatting sqref="L324">
    <cfRule type="cellIs" dxfId="46" priority="47" operator="greaterThan">
      <formula>$H$469</formula>
    </cfRule>
  </conditionalFormatting>
  <conditionalFormatting sqref="L325">
    <cfRule type="cellIs" dxfId="45" priority="46" operator="greaterThan">
      <formula>$H$470</formula>
    </cfRule>
  </conditionalFormatting>
  <conditionalFormatting sqref="N367:N386">
    <cfRule type="cellIs" dxfId="44" priority="45" operator="greaterThan">
      <formula>0</formula>
    </cfRule>
  </conditionalFormatting>
  <conditionalFormatting sqref="N390:N409">
    <cfRule type="cellIs" dxfId="43" priority="44" operator="greaterThan">
      <formula>0</formula>
    </cfRule>
  </conditionalFormatting>
  <conditionalFormatting sqref="N413:N432">
    <cfRule type="cellIs" dxfId="42" priority="43" operator="greaterThan">
      <formula>0</formula>
    </cfRule>
  </conditionalFormatting>
  <conditionalFormatting sqref="N436:N455">
    <cfRule type="cellIs" dxfId="41" priority="42" operator="greaterThan">
      <formula>0</formula>
    </cfRule>
  </conditionalFormatting>
  <conditionalFormatting sqref="N459:N468">
    <cfRule type="cellIs" dxfId="40" priority="41" operator="greaterThan">
      <formula>0</formula>
    </cfRule>
  </conditionalFormatting>
  <conditionalFormatting sqref="L372">
    <cfRule type="cellIs" dxfId="39" priority="40" operator="greaterThan">
      <formula>$H$466</formula>
    </cfRule>
  </conditionalFormatting>
  <conditionalFormatting sqref="L373">
    <cfRule type="cellIs" dxfId="38" priority="39" operator="greaterThan">
      <formula>$H$467</formula>
    </cfRule>
  </conditionalFormatting>
  <conditionalFormatting sqref="L374">
    <cfRule type="cellIs" dxfId="37" priority="38" operator="greaterThan">
      <formula>$H$468</formula>
    </cfRule>
  </conditionalFormatting>
  <conditionalFormatting sqref="L375">
    <cfRule type="cellIs" dxfId="36" priority="37" operator="greaterThan">
      <formula>$H$469</formula>
    </cfRule>
  </conditionalFormatting>
  <conditionalFormatting sqref="L376">
    <cfRule type="cellIs" dxfId="35" priority="36" operator="greaterThan">
      <formula>$H$470</formula>
    </cfRule>
  </conditionalFormatting>
  <conditionalFormatting sqref="L367">
    <cfRule type="cellIs" dxfId="34" priority="35" operator="greaterThan">
      <formula>$H$466</formula>
    </cfRule>
  </conditionalFormatting>
  <conditionalFormatting sqref="L368">
    <cfRule type="cellIs" dxfId="33" priority="34" operator="greaterThan">
      <formula>$H$467</formula>
    </cfRule>
  </conditionalFormatting>
  <conditionalFormatting sqref="L369">
    <cfRule type="cellIs" dxfId="32" priority="33" operator="greaterThan">
      <formula>$H$468</formula>
    </cfRule>
  </conditionalFormatting>
  <conditionalFormatting sqref="L370">
    <cfRule type="cellIs" dxfId="31" priority="32" operator="greaterThan">
      <formula>$H$469</formula>
    </cfRule>
  </conditionalFormatting>
  <conditionalFormatting sqref="L371">
    <cfRule type="cellIs" dxfId="30" priority="31" operator="greaterThan">
      <formula>$H$470</formula>
    </cfRule>
  </conditionalFormatting>
  <conditionalFormatting sqref="L390">
    <cfRule type="cellIs" dxfId="29" priority="30" operator="greaterThan">
      <formula>$H$466</formula>
    </cfRule>
  </conditionalFormatting>
  <conditionalFormatting sqref="L391">
    <cfRule type="cellIs" dxfId="28" priority="29" operator="greaterThan">
      <formula>$H$468</formula>
    </cfRule>
  </conditionalFormatting>
  <conditionalFormatting sqref="L393">
    <cfRule type="cellIs" dxfId="27" priority="28" operator="greaterThan">
      <formula>$H$469</formula>
    </cfRule>
  </conditionalFormatting>
  <conditionalFormatting sqref="L394">
    <cfRule type="cellIs" dxfId="26" priority="27" operator="greaterThan">
      <formula>$H$470</formula>
    </cfRule>
  </conditionalFormatting>
  <conditionalFormatting sqref="L413">
    <cfRule type="cellIs" dxfId="25" priority="26" operator="greaterThan">
      <formula>$H$466</formula>
    </cfRule>
  </conditionalFormatting>
  <conditionalFormatting sqref="L414">
    <cfRule type="cellIs" dxfId="24" priority="25" operator="greaterThan">
      <formula>$H$467</formula>
    </cfRule>
  </conditionalFormatting>
  <conditionalFormatting sqref="L415">
    <cfRule type="cellIs" dxfId="23" priority="24" operator="greaterThan">
      <formula>$H$468</formula>
    </cfRule>
  </conditionalFormatting>
  <conditionalFormatting sqref="L416">
    <cfRule type="cellIs" dxfId="22" priority="23" operator="greaterThan">
      <formula>$H$469</formula>
    </cfRule>
  </conditionalFormatting>
  <conditionalFormatting sqref="L417">
    <cfRule type="cellIs" dxfId="21" priority="22" operator="greaterThan">
      <formula>$H$470</formula>
    </cfRule>
  </conditionalFormatting>
  <conditionalFormatting sqref="L436">
    <cfRule type="cellIs" dxfId="20" priority="21" operator="greaterThan">
      <formula>$H$466</formula>
    </cfRule>
  </conditionalFormatting>
  <conditionalFormatting sqref="L437">
    <cfRule type="cellIs" dxfId="19" priority="20" operator="greaterThan">
      <formula>$H$467</formula>
    </cfRule>
  </conditionalFormatting>
  <conditionalFormatting sqref="L438">
    <cfRule type="cellIs" dxfId="18" priority="19" operator="greaterThan">
      <formula>$H$468</formula>
    </cfRule>
  </conditionalFormatting>
  <conditionalFormatting sqref="L439">
    <cfRule type="cellIs" dxfId="17" priority="18" operator="greaterThan">
      <formula>$H$469</formula>
    </cfRule>
  </conditionalFormatting>
  <conditionalFormatting sqref="L440">
    <cfRule type="cellIs" dxfId="16" priority="17" operator="greaterThan">
      <formula>$H$470</formula>
    </cfRule>
  </conditionalFormatting>
  <conditionalFormatting sqref="L459">
    <cfRule type="cellIs" dxfId="15" priority="16" operator="greaterThan">
      <formula>$H$466</formula>
    </cfRule>
  </conditionalFormatting>
  <conditionalFormatting sqref="L460">
    <cfRule type="cellIs" dxfId="14" priority="15" operator="greaterThan">
      <formula>$H$467</formula>
    </cfRule>
  </conditionalFormatting>
  <conditionalFormatting sqref="L461">
    <cfRule type="cellIs" dxfId="13" priority="14" operator="greaterThan">
      <formula>$H$468</formula>
    </cfRule>
  </conditionalFormatting>
  <conditionalFormatting sqref="L462">
    <cfRule type="cellIs" dxfId="12" priority="13" operator="greaterThan">
      <formula>$H$469</formula>
    </cfRule>
  </conditionalFormatting>
  <conditionalFormatting sqref="L463">
    <cfRule type="cellIs" dxfId="11" priority="12" operator="greaterThan">
      <formula>$H$470</formula>
    </cfRule>
  </conditionalFormatting>
  <conditionalFormatting sqref="N344:N363">
    <cfRule type="cellIs" dxfId="10" priority="11" operator="greaterThan">
      <formula>0</formula>
    </cfRule>
  </conditionalFormatting>
  <conditionalFormatting sqref="L349 L354 L359">
    <cfRule type="cellIs" dxfId="9" priority="10" operator="greaterThan">
      <formula>$H$443</formula>
    </cfRule>
  </conditionalFormatting>
  <conditionalFormatting sqref="L350 L355 L360">
    <cfRule type="cellIs" dxfId="8" priority="9" operator="greaterThan">
      <formula>$H$444</formula>
    </cfRule>
  </conditionalFormatting>
  <conditionalFormatting sqref="L351 L356 L361">
    <cfRule type="cellIs" dxfId="7" priority="8" operator="greaterThan">
      <formula>$H$445</formula>
    </cfRule>
  </conditionalFormatting>
  <conditionalFormatting sqref="L352 L357 L362">
    <cfRule type="cellIs" dxfId="6" priority="7" operator="greaterThan">
      <formula>$H$446</formula>
    </cfRule>
  </conditionalFormatting>
  <conditionalFormatting sqref="L353 L358 L363">
    <cfRule type="cellIs" dxfId="5" priority="6" operator="greaterThan">
      <formula>$H$447</formula>
    </cfRule>
  </conditionalFormatting>
  <conditionalFormatting sqref="L344">
    <cfRule type="cellIs" dxfId="4" priority="5" operator="greaterThan">
      <formula>$H$443</formula>
    </cfRule>
  </conditionalFormatting>
  <conditionalFormatting sqref="L345">
    <cfRule type="cellIs" dxfId="3" priority="4" operator="greaterThan">
      <formula>$H$444</formula>
    </cfRule>
  </conditionalFormatting>
  <conditionalFormatting sqref="L346">
    <cfRule type="cellIs" dxfId="2" priority="3" operator="greaterThan">
      <formula>$H$445</formula>
    </cfRule>
  </conditionalFormatting>
  <conditionalFormatting sqref="L347">
    <cfRule type="cellIs" dxfId="1" priority="2" operator="greaterThan">
      <formula>$H$446</formula>
    </cfRule>
  </conditionalFormatting>
  <conditionalFormatting sqref="L348">
    <cfRule type="cellIs" dxfId="0" priority="1" operator="greaterThan">
      <formula>$H$447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94" workbookViewId="0">
      <selection activeCell="L4" sqref="L4:M4"/>
    </sheetView>
  </sheetViews>
  <sheetFormatPr defaultRowHeight="15"/>
  <sheetData>
    <row r="1" spans="1:15" ht="21">
      <c r="A1" s="457" t="s">
        <v>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3" spans="1:15" ht="15.75">
      <c r="A3" s="458" t="s">
        <v>9</v>
      </c>
      <c r="B3" s="114"/>
      <c r="C3" s="114"/>
      <c r="D3" s="114"/>
      <c r="E3" s="114"/>
      <c r="F3" s="114"/>
      <c r="G3" s="115"/>
      <c r="H3" s="458" t="str">
        <f>'Ручные данные'!$I$3</f>
        <v>III квартал 2019 г.</v>
      </c>
      <c r="I3" s="459"/>
      <c r="J3" s="458" t="str">
        <f>'Ручные данные'!$I$4</f>
        <v>III квартал 2018 г.</v>
      </c>
      <c r="K3" s="459"/>
      <c r="L3" s="458" t="str">
        <f>'Ручные данные'!$I$5</f>
        <v>II квартал 2019 г.</v>
      </c>
      <c r="M3" s="459"/>
    </row>
    <row r="4" spans="1:15">
      <c r="A4" s="179" t="s">
        <v>10</v>
      </c>
      <c r="B4" s="460"/>
      <c r="C4" s="460"/>
      <c r="D4" s="460"/>
      <c r="E4" s="460"/>
      <c r="F4" s="460"/>
      <c r="G4" s="461"/>
      <c r="H4" s="455">
        <f>ЛОТУС!E5</f>
        <v>8</v>
      </c>
      <c r="I4" s="456"/>
      <c r="J4" s="455">
        <f>ЛОТУС!$F$5</f>
        <v>11</v>
      </c>
      <c r="K4" s="456"/>
      <c r="L4" s="455">
        <f>ЛОТУС!$G$5</f>
        <v>1</v>
      </c>
      <c r="M4" s="456"/>
      <c r="O4" s="24"/>
    </row>
    <row r="5" spans="1:15">
      <c r="A5" s="179" t="s">
        <v>11</v>
      </c>
      <c r="B5" s="460"/>
      <c r="C5" s="460"/>
      <c r="D5" s="460"/>
      <c r="E5" s="460"/>
      <c r="F5" s="460"/>
      <c r="G5" s="461"/>
      <c r="H5" s="455">
        <f>ЛОТУС!E4</f>
        <v>15</v>
      </c>
      <c r="I5" s="456"/>
      <c r="J5" s="455">
        <f>ЛОТУС!$F$4</f>
        <v>2</v>
      </c>
      <c r="K5" s="456"/>
      <c r="L5" s="455">
        <f>ЛОТУС!$G$4</f>
        <v>0</v>
      </c>
      <c r="M5" s="456"/>
      <c r="O5" s="24"/>
    </row>
    <row r="6" spans="1:15">
      <c r="A6" s="179" t="s">
        <v>12</v>
      </c>
      <c r="B6" s="460"/>
      <c r="C6" s="460"/>
      <c r="D6" s="460"/>
      <c r="E6" s="460"/>
      <c r="F6" s="460"/>
      <c r="G6" s="461"/>
      <c r="H6" s="455">
        <f>ЛОТУС!E6</f>
        <v>0</v>
      </c>
      <c r="I6" s="456"/>
      <c r="J6" s="455">
        <f>ЛОТУС!$F$6</f>
        <v>0</v>
      </c>
      <c r="K6" s="456"/>
      <c r="L6" s="455">
        <f>ЛОТУС!$G$6</f>
        <v>0</v>
      </c>
      <c r="M6" s="456"/>
      <c r="O6" s="24"/>
    </row>
    <row r="7" spans="1:15">
      <c r="A7" s="179" t="s">
        <v>13</v>
      </c>
      <c r="B7" s="460"/>
      <c r="C7" s="460"/>
      <c r="D7" s="460"/>
      <c r="E7" s="460"/>
      <c r="F7" s="460"/>
      <c r="G7" s="461"/>
      <c r="H7" s="455">
        <f>SUM(H4:I6)</f>
        <v>23</v>
      </c>
      <c r="I7" s="456"/>
      <c r="J7" s="455">
        <f>SUM(J4:K6)</f>
        <v>13</v>
      </c>
      <c r="K7" s="456"/>
      <c r="L7" s="455">
        <f>SUM(L4:M6)</f>
        <v>1</v>
      </c>
      <c r="M7" s="456"/>
      <c r="O7" s="24"/>
    </row>
    <row r="8" spans="1:15" ht="28.5" customHeight="1">
      <c r="A8" s="446" t="s">
        <v>14</v>
      </c>
      <c r="B8" s="447"/>
      <c r="C8" s="447"/>
      <c r="D8" s="447"/>
      <c r="E8" s="447"/>
      <c r="F8" s="447"/>
      <c r="G8" s="448"/>
      <c r="H8" s="444">
        <f>SUM(H4/H7*100)</f>
        <v>34.782608695652172</v>
      </c>
      <c r="I8" s="445"/>
      <c r="J8" s="444">
        <f>SUM(J4/J7*100)</f>
        <v>84.615384615384613</v>
      </c>
      <c r="K8" s="445"/>
      <c r="L8" s="444">
        <f>SUM(L4/L7*100)</f>
        <v>100</v>
      </c>
      <c r="M8" s="445"/>
    </row>
    <row r="9" spans="1:15">
      <c r="A9" s="446" t="s">
        <v>15</v>
      </c>
      <c r="B9" s="447"/>
      <c r="C9" s="447"/>
      <c r="D9" s="447"/>
      <c r="E9" s="447"/>
      <c r="F9" s="447"/>
      <c r="G9" s="448"/>
      <c r="H9" s="444">
        <f>SUM(H5/H7*100)</f>
        <v>65.217391304347828</v>
      </c>
      <c r="I9" s="445"/>
      <c r="J9" s="444">
        <f>SUM(J5/J7*100)</f>
        <v>15.384615384615385</v>
      </c>
      <c r="K9" s="445"/>
      <c r="L9" s="444">
        <f>SUM(L5/L7*100)</f>
        <v>0</v>
      </c>
      <c r="M9" s="445"/>
    </row>
    <row r="10" spans="1:15">
      <c r="A10" s="446" t="s">
        <v>16</v>
      </c>
      <c r="B10" s="447"/>
      <c r="C10" s="447"/>
      <c r="D10" s="447"/>
      <c r="E10" s="447"/>
      <c r="F10" s="447"/>
      <c r="G10" s="448"/>
      <c r="H10" s="444">
        <f>SUM(H6/H7*100)</f>
        <v>0</v>
      </c>
      <c r="I10" s="445"/>
      <c r="J10" s="444">
        <f>SUM(J6/J7*100)</f>
        <v>0</v>
      </c>
      <c r="K10" s="445"/>
      <c r="L10" s="444">
        <f>SUM(L6/L7*100)</f>
        <v>0</v>
      </c>
      <c r="M10" s="445"/>
    </row>
    <row r="11" spans="1:15">
      <c r="A11" s="139" t="s">
        <v>18</v>
      </c>
      <c r="B11" s="442"/>
      <c r="C11" s="442"/>
      <c r="D11" s="442"/>
      <c r="E11" s="442"/>
      <c r="F11" s="442"/>
      <c r="G11" s="443"/>
      <c r="H11" s="453">
        <f>ЛОТУС!$E$7</f>
        <v>12</v>
      </c>
      <c r="I11" s="454"/>
      <c r="J11" s="453">
        <f>ЛОТУС!$F$7</f>
        <v>13</v>
      </c>
      <c r="K11" s="454"/>
      <c r="L11" s="453">
        <f>ЛОТУС!$G$7</f>
        <v>17</v>
      </c>
      <c r="M11" s="454"/>
      <c r="O11" s="14"/>
    </row>
    <row r="12" spans="1:15">
      <c r="A12" s="139" t="s">
        <v>19</v>
      </c>
      <c r="B12" s="442"/>
      <c r="C12" s="442"/>
      <c r="D12" s="442"/>
      <c r="E12" s="442"/>
      <c r="F12" s="442"/>
      <c r="G12" s="443"/>
      <c r="H12" s="453">
        <f>ЛОТУС!$E$8</f>
        <v>1</v>
      </c>
      <c r="I12" s="454"/>
      <c r="J12" s="453">
        <f>ЛОТУС!$F$8</f>
        <v>0</v>
      </c>
      <c r="K12" s="454"/>
      <c r="L12" s="453">
        <f>ЛОТУС!$G$8</f>
        <v>0</v>
      </c>
      <c r="M12" s="454"/>
      <c r="O12" s="14"/>
    </row>
    <row r="13" spans="1:15">
      <c r="A13" s="139" t="s">
        <v>20</v>
      </c>
      <c r="B13" s="442"/>
      <c r="C13" s="442"/>
      <c r="D13" s="442"/>
      <c r="E13" s="442"/>
      <c r="F13" s="442"/>
      <c r="G13" s="443"/>
      <c r="H13" s="453">
        <f>ЛОТУС!$E$9</f>
        <v>0</v>
      </c>
      <c r="I13" s="454"/>
      <c r="J13" s="453">
        <f>ЛОТУС!$F$9</f>
        <v>0</v>
      </c>
      <c r="K13" s="454"/>
      <c r="L13" s="453">
        <f>ЛОТУС!$G$9</f>
        <v>0</v>
      </c>
      <c r="M13" s="454"/>
      <c r="O13" s="14"/>
    </row>
    <row r="14" spans="1:15">
      <c r="A14" s="139" t="s">
        <v>21</v>
      </c>
      <c r="B14" s="442"/>
      <c r="C14" s="442"/>
      <c r="D14" s="442"/>
      <c r="E14" s="442"/>
      <c r="F14" s="442"/>
      <c r="G14" s="443"/>
      <c r="H14" s="453">
        <f>SUM(H7-H11-H12-H13)</f>
        <v>10</v>
      </c>
      <c r="I14" s="454"/>
      <c r="J14" s="453">
        <f>SUM(J7-J11-J12-J13)</f>
        <v>0</v>
      </c>
      <c r="K14" s="454"/>
      <c r="L14" s="453">
        <f>SUM(L7-L11-L12-L13)</f>
        <v>-16</v>
      </c>
      <c r="M14" s="454"/>
      <c r="O14" s="14"/>
    </row>
    <row r="15" spans="1:15">
      <c r="A15" s="450" t="s">
        <v>25</v>
      </c>
      <c r="B15" s="451"/>
      <c r="C15" s="451"/>
      <c r="D15" s="451"/>
      <c r="E15" s="451"/>
      <c r="F15" s="451"/>
      <c r="G15" s="452"/>
      <c r="H15" s="437">
        <f>SUM(H11:I14)</f>
        <v>23</v>
      </c>
      <c r="I15" s="438"/>
      <c r="J15" s="437">
        <f>SUM(J11:K14)</f>
        <v>13</v>
      </c>
      <c r="K15" s="438"/>
      <c r="L15" s="437">
        <f>SUM(L11:M14)</f>
        <v>1</v>
      </c>
      <c r="M15" s="438"/>
    </row>
    <row r="16" spans="1:15">
      <c r="A16" s="400" t="s">
        <v>28</v>
      </c>
      <c r="B16" s="401"/>
      <c r="C16" s="401"/>
      <c r="D16" s="401"/>
      <c r="E16" s="401"/>
      <c r="F16" s="401"/>
      <c r="G16" s="402"/>
      <c r="H16" s="403">
        <f>SUM(H7/'Ручные данные'!I6*10000)</f>
        <v>0.36091622506735793</v>
      </c>
      <c r="I16" s="404"/>
      <c r="J16" s="403">
        <f>SUM(J7/'Ручные данные'!I6*10000)</f>
        <v>0.2039961272119849</v>
      </c>
      <c r="K16" s="404"/>
      <c r="L16" s="403">
        <f>SUM(L7/'Ручные данные'!I7*10000)</f>
        <v>1.5544266963458536E-2</v>
      </c>
      <c r="M16" s="404"/>
    </row>
    <row r="17" spans="1:15">
      <c r="A17" s="400" t="s">
        <v>31</v>
      </c>
      <c r="B17" s="401"/>
      <c r="C17" s="401"/>
      <c r="D17" s="401"/>
      <c r="E17" s="401"/>
      <c r="F17" s="401"/>
      <c r="G17" s="402"/>
      <c r="H17" s="403">
        <f>SUM([2]Лист1!$E$25/H7*100)</f>
        <v>0</v>
      </c>
      <c r="I17" s="404"/>
      <c r="J17" s="403">
        <f>SUM([2]Лист1!$F$25/J7*100)</f>
        <v>0</v>
      </c>
      <c r="K17" s="404"/>
      <c r="L17" s="403">
        <f>SUM([2]Лист1!$G$25/L7*100)</f>
        <v>0</v>
      </c>
      <c r="M17" s="404"/>
      <c r="O17" s="14"/>
    </row>
    <row r="18" spans="1:15">
      <c r="A18" s="400" t="s">
        <v>32</v>
      </c>
      <c r="B18" s="401"/>
      <c r="C18" s="401"/>
      <c r="D18" s="401"/>
      <c r="E18" s="401"/>
      <c r="F18" s="401"/>
      <c r="G18" s="402"/>
      <c r="H18" s="403">
        <f>SUM([2]Лист1!$E$26/[2]Лист1!$E$3*100)</f>
        <v>0</v>
      </c>
      <c r="I18" s="404"/>
      <c r="J18" s="403">
        <f>SUM([2]Лист1!$F$26/[2]Лист1!$F$3*100)</f>
        <v>15.384615384615385</v>
      </c>
      <c r="K18" s="404"/>
      <c r="L18" s="403">
        <f>SUM([2]Лист1!$G$26/[2]Лист1!$G$3*100)</f>
        <v>5.8823529411764701</v>
      </c>
      <c r="M18" s="404"/>
      <c r="O18" s="14"/>
    </row>
    <row r="19" spans="1:15">
      <c r="A19" s="449"/>
      <c r="B19" s="449"/>
      <c r="C19" s="449"/>
      <c r="D19" s="449"/>
      <c r="E19" s="449"/>
      <c r="F19" s="449"/>
      <c r="G19" s="449"/>
      <c r="H19" s="439"/>
      <c r="I19" s="439"/>
      <c r="J19" s="439"/>
      <c r="K19" s="439"/>
      <c r="L19" s="439"/>
      <c r="M19" s="439"/>
    </row>
    <row r="20" spans="1:15">
      <c r="A20" s="427" t="s">
        <v>112</v>
      </c>
      <c r="B20" s="428"/>
      <c r="C20" s="428"/>
      <c r="D20" s="428"/>
      <c r="E20" s="428"/>
      <c r="F20" s="428"/>
      <c r="G20" s="429"/>
      <c r="H20" s="421" t="str">
        <f t="shared" ref="H20" si="0">$H$3</f>
        <v>III квартал 2019 г.</v>
      </c>
      <c r="I20" s="441"/>
      <c r="J20" s="421" t="str">
        <f t="shared" ref="J20" si="1">$J$3</f>
        <v>III квартал 2018 г.</v>
      </c>
      <c r="K20" s="441"/>
      <c r="L20" s="421" t="str">
        <f t="shared" ref="L20" si="2">$L$3</f>
        <v>II квартал 2019 г.</v>
      </c>
      <c r="M20" s="441"/>
    </row>
    <row r="21" spans="1:15">
      <c r="A21" s="400" t="s">
        <v>35</v>
      </c>
      <c r="B21" s="401"/>
      <c r="C21" s="401"/>
      <c r="D21" s="401"/>
      <c r="E21" s="401"/>
      <c r="F21" s="401"/>
      <c r="G21" s="402"/>
      <c r="H21" s="397">
        <f>ЛОТУС!$E$16</f>
        <v>1</v>
      </c>
      <c r="I21" s="399"/>
      <c r="J21" s="397">
        <f>ЛОТУС!$F$16</f>
        <v>0</v>
      </c>
      <c r="K21" s="399"/>
      <c r="L21" s="397">
        <f>ЛОТУС!$G$16</f>
        <v>0</v>
      </c>
      <c r="M21" s="399"/>
      <c r="O21" s="14"/>
    </row>
    <row r="22" spans="1:15">
      <c r="A22" s="400" t="s">
        <v>36</v>
      </c>
      <c r="B22" s="401"/>
      <c r="C22" s="401"/>
      <c r="D22" s="401"/>
      <c r="E22" s="401"/>
      <c r="F22" s="401"/>
      <c r="G22" s="402"/>
      <c r="H22" s="397">
        <f>ЛОТУС!$E$17</f>
        <v>2</v>
      </c>
      <c r="I22" s="399"/>
      <c r="J22" s="397">
        <f>ЛОТУС!$F$17</f>
        <v>1</v>
      </c>
      <c r="K22" s="399"/>
      <c r="L22" s="397">
        <f>ЛОТУС!$G$17</f>
        <v>0</v>
      </c>
      <c r="M22" s="399"/>
      <c r="O22" s="14"/>
    </row>
    <row r="23" spans="1:15">
      <c r="A23" s="400" t="s">
        <v>37</v>
      </c>
      <c r="B23" s="401"/>
      <c r="C23" s="401"/>
      <c r="D23" s="401"/>
      <c r="E23" s="401"/>
      <c r="F23" s="401"/>
      <c r="G23" s="402"/>
      <c r="H23" s="397">
        <f>ЛОТУС!$E$18</f>
        <v>0</v>
      </c>
      <c r="I23" s="399"/>
      <c r="J23" s="397">
        <f>ЛОТУС!$F$18</f>
        <v>0</v>
      </c>
      <c r="K23" s="399"/>
      <c r="L23" s="397">
        <f>ЛОТУС!$G$18</f>
        <v>0</v>
      </c>
      <c r="M23" s="399"/>
      <c r="O23" s="14"/>
    </row>
    <row r="24" spans="1:15">
      <c r="A24" s="400" t="s">
        <v>38</v>
      </c>
      <c r="B24" s="401"/>
      <c r="C24" s="401"/>
      <c r="D24" s="401"/>
      <c r="E24" s="401"/>
      <c r="F24" s="401"/>
      <c r="G24" s="402"/>
      <c r="H24" s="397">
        <f>ЛОТУС!$E$19</f>
        <v>0</v>
      </c>
      <c r="I24" s="399"/>
      <c r="J24" s="397">
        <f>ЛОТУС!$F$19</f>
        <v>1</v>
      </c>
      <c r="K24" s="399"/>
      <c r="L24" s="397">
        <f>ЛОТУС!$G$19</f>
        <v>0</v>
      </c>
      <c r="M24" s="399"/>
      <c r="O24" s="14"/>
    </row>
    <row r="25" spans="1:15">
      <c r="A25" s="400" t="s">
        <v>39</v>
      </c>
      <c r="B25" s="401"/>
      <c r="C25" s="401"/>
      <c r="D25" s="401"/>
      <c r="E25" s="401"/>
      <c r="F25" s="401"/>
      <c r="G25" s="402"/>
      <c r="H25" s="397">
        <f>ЛОТУС!$E$20</f>
        <v>20</v>
      </c>
      <c r="I25" s="399"/>
      <c r="J25" s="397">
        <f>ЛОТУС!$F$20</f>
        <v>12</v>
      </c>
      <c r="K25" s="399"/>
      <c r="L25" s="397">
        <f>ЛОТУС!$G$20</f>
        <v>17</v>
      </c>
      <c r="M25" s="399"/>
      <c r="O25" s="14"/>
    </row>
    <row r="26" spans="1:15">
      <c r="A26" s="462" t="s">
        <v>44</v>
      </c>
      <c r="B26" s="463"/>
      <c r="C26" s="463"/>
      <c r="D26" s="463"/>
      <c r="E26" s="463"/>
      <c r="F26" s="463"/>
      <c r="G26" s="464"/>
      <c r="H26" s="397">
        <f>SUM(H21:I25)</f>
        <v>23</v>
      </c>
      <c r="I26" s="465"/>
      <c r="J26" s="397">
        <f>SUM(J21:K25)</f>
        <v>14</v>
      </c>
      <c r="K26" s="465"/>
      <c r="L26" s="397">
        <f>SUM(L21:M25)</f>
        <v>17</v>
      </c>
      <c r="M26" s="465"/>
      <c r="O26" s="14"/>
    </row>
    <row r="27" spans="1:15" ht="15" customHeight="1">
      <c r="A27" s="427" t="s">
        <v>45</v>
      </c>
      <c r="B27" s="428"/>
      <c r="C27" s="428"/>
      <c r="D27" s="428"/>
      <c r="E27" s="428"/>
      <c r="F27" s="428"/>
      <c r="G27" s="429"/>
      <c r="H27" s="421" t="str">
        <f t="shared" ref="H27:L27" si="3">H20</f>
        <v>III квартал 2019 г.</v>
      </c>
      <c r="I27" s="441"/>
      <c r="J27" s="421" t="str">
        <f t="shared" si="3"/>
        <v>III квартал 2018 г.</v>
      </c>
      <c r="K27" s="441"/>
      <c r="L27" s="421" t="str">
        <f t="shared" si="3"/>
        <v>II квартал 2019 г.</v>
      </c>
      <c r="M27" s="441"/>
      <c r="O27" s="14"/>
    </row>
    <row r="28" spans="1:15">
      <c r="A28" s="400" t="s">
        <v>35</v>
      </c>
      <c r="B28" s="401"/>
      <c r="C28" s="401"/>
      <c r="D28" s="401"/>
      <c r="E28" s="401"/>
      <c r="F28" s="401"/>
      <c r="G28" s="402"/>
      <c r="H28" s="403">
        <f>SUM(H21/H26*100)</f>
        <v>4.3478260869565215</v>
      </c>
      <c r="I28" s="404"/>
      <c r="J28" s="403">
        <f>SUM(J21/J26*100)</f>
        <v>0</v>
      </c>
      <c r="K28" s="404"/>
      <c r="L28" s="403">
        <f>SUM(L21/L26*100)</f>
        <v>0</v>
      </c>
      <c r="M28" s="404"/>
      <c r="O28" s="14"/>
    </row>
    <row r="29" spans="1:15">
      <c r="A29" s="400" t="s">
        <v>36</v>
      </c>
      <c r="B29" s="401"/>
      <c r="C29" s="401"/>
      <c r="D29" s="401"/>
      <c r="E29" s="401"/>
      <c r="F29" s="401"/>
      <c r="G29" s="402"/>
      <c r="H29" s="403">
        <f>SUM(H22/H26*100)</f>
        <v>8.695652173913043</v>
      </c>
      <c r="I29" s="404"/>
      <c r="J29" s="403">
        <f>SUM(J22/J26*100)</f>
        <v>7.1428571428571423</v>
      </c>
      <c r="K29" s="404"/>
      <c r="L29" s="403">
        <f>SUM(L22/L26*100)</f>
        <v>0</v>
      </c>
      <c r="M29" s="404"/>
      <c r="O29" s="14"/>
    </row>
    <row r="30" spans="1:15">
      <c r="A30" s="400" t="s">
        <v>37</v>
      </c>
      <c r="B30" s="401"/>
      <c r="C30" s="401"/>
      <c r="D30" s="401"/>
      <c r="E30" s="401"/>
      <c r="F30" s="401"/>
      <c r="G30" s="402"/>
      <c r="H30" s="403">
        <f>SUM(H23/H26*100)</f>
        <v>0</v>
      </c>
      <c r="I30" s="404"/>
      <c r="J30" s="403">
        <f>SUM(J23/J26*100)</f>
        <v>0</v>
      </c>
      <c r="K30" s="404"/>
      <c r="L30" s="403">
        <f>SUM(L23/L26*100)</f>
        <v>0</v>
      </c>
      <c r="M30" s="404"/>
      <c r="O30" s="14"/>
    </row>
    <row r="31" spans="1:15">
      <c r="A31" s="400" t="s">
        <v>38</v>
      </c>
      <c r="B31" s="401"/>
      <c r="C31" s="401"/>
      <c r="D31" s="401"/>
      <c r="E31" s="401"/>
      <c r="F31" s="401"/>
      <c r="G31" s="402"/>
      <c r="H31" s="403">
        <f>SUM(H24/H26*100)</f>
        <v>0</v>
      </c>
      <c r="I31" s="404"/>
      <c r="J31" s="403">
        <f>SUM(J24/J26*100)</f>
        <v>7.1428571428571423</v>
      </c>
      <c r="K31" s="404"/>
      <c r="L31" s="403">
        <f>SUM(L24/L26*100)</f>
        <v>0</v>
      </c>
      <c r="M31" s="404"/>
      <c r="O31" s="14"/>
    </row>
    <row r="32" spans="1:15">
      <c r="A32" s="400" t="s">
        <v>39</v>
      </c>
      <c r="B32" s="401"/>
      <c r="C32" s="401"/>
      <c r="D32" s="401"/>
      <c r="E32" s="401"/>
      <c r="F32" s="401"/>
      <c r="G32" s="402"/>
      <c r="H32" s="403">
        <f>SUM(H25/H26*100)</f>
        <v>86.956521739130437</v>
      </c>
      <c r="I32" s="404"/>
      <c r="J32" s="403">
        <f>SUM(J25/J26*100)</f>
        <v>85.714285714285708</v>
      </c>
      <c r="K32" s="404"/>
      <c r="L32" s="403">
        <f>SUM(L25/L26*100)</f>
        <v>100</v>
      </c>
      <c r="M32" s="404"/>
      <c r="O32" s="14"/>
    </row>
    <row r="33" spans="1:13">
      <c r="A33" s="427" t="s">
        <v>43</v>
      </c>
      <c r="B33" s="428"/>
      <c r="C33" s="428"/>
      <c r="D33" s="428"/>
      <c r="E33" s="428"/>
      <c r="F33" s="428"/>
      <c r="G33" s="429"/>
      <c r="H33" s="421" t="str">
        <f t="shared" ref="H33:L33" si="4">H20</f>
        <v>III квартал 2019 г.</v>
      </c>
      <c r="I33" s="441"/>
      <c r="J33" s="421" t="str">
        <f t="shared" si="4"/>
        <v>III квартал 2018 г.</v>
      </c>
      <c r="K33" s="441"/>
      <c r="L33" s="421" t="str">
        <f t="shared" si="4"/>
        <v>II квартал 2019 г.</v>
      </c>
      <c r="M33" s="441"/>
    </row>
    <row r="34" spans="1:13">
      <c r="A34" s="400" t="s">
        <v>35</v>
      </c>
      <c r="B34" s="401"/>
      <c r="C34" s="401"/>
      <c r="D34" s="401"/>
      <c r="E34" s="401"/>
      <c r="F34" s="401"/>
      <c r="G34" s="402"/>
      <c r="H34" s="403">
        <f>SUM(H21/'Ручные данные'!I6*10000)</f>
        <v>1.5692009785537302E-2</v>
      </c>
      <c r="I34" s="404"/>
      <c r="J34" s="403">
        <f>SUM(J21/'Ручные данные'!I6*10000)</f>
        <v>0</v>
      </c>
      <c r="K34" s="404"/>
      <c r="L34" s="403">
        <f>SUM(L21/'Ручные данные'!I6*10000)</f>
        <v>0</v>
      </c>
      <c r="M34" s="404"/>
    </row>
    <row r="35" spans="1:13">
      <c r="A35" s="400" t="s">
        <v>36</v>
      </c>
      <c r="B35" s="401"/>
      <c r="C35" s="401"/>
      <c r="D35" s="401"/>
      <c r="E35" s="401"/>
      <c r="F35" s="401"/>
      <c r="G35" s="402"/>
      <c r="H35" s="403">
        <f>SUM(H22/'Ручные данные'!I6*10000)</f>
        <v>3.1384019571074603E-2</v>
      </c>
      <c r="I35" s="404"/>
      <c r="J35" s="403">
        <f>SUM(J22/'Ручные данные'!I6*10000)</f>
        <v>1.5692009785537302E-2</v>
      </c>
      <c r="K35" s="404"/>
      <c r="L35" s="403">
        <f>SUM(L22/'Ручные данные'!I6*10000)</f>
        <v>0</v>
      </c>
      <c r="M35" s="404"/>
    </row>
    <row r="36" spans="1:13">
      <c r="A36" s="400" t="s">
        <v>37</v>
      </c>
      <c r="B36" s="401"/>
      <c r="C36" s="401"/>
      <c r="D36" s="401"/>
      <c r="E36" s="401"/>
      <c r="F36" s="401"/>
      <c r="G36" s="402"/>
      <c r="H36" s="403">
        <f>SUM(H23/'Ручные данные'!I6*10000)</f>
        <v>0</v>
      </c>
      <c r="I36" s="404"/>
      <c r="J36" s="403">
        <f>SUM(J23/'Ручные данные'!I6*10000)</f>
        <v>0</v>
      </c>
      <c r="K36" s="404"/>
      <c r="L36" s="403">
        <f>SUM(L23/'Ручные данные'!I6*10000)</f>
        <v>0</v>
      </c>
      <c r="M36" s="404"/>
    </row>
    <row r="37" spans="1:13">
      <c r="A37" s="400" t="s">
        <v>38</v>
      </c>
      <c r="B37" s="401"/>
      <c r="C37" s="401"/>
      <c r="D37" s="401"/>
      <c r="E37" s="401"/>
      <c r="F37" s="401"/>
      <c r="G37" s="402"/>
      <c r="H37" s="403">
        <f>SUM(H24/'Ручные данные'!I6*10000)</f>
        <v>0</v>
      </c>
      <c r="I37" s="404"/>
      <c r="J37" s="403">
        <f>SUM(J24/'Ручные данные'!I6*10000)</f>
        <v>1.5692009785537302E-2</v>
      </c>
      <c r="K37" s="404"/>
      <c r="L37" s="403">
        <f>SUM(L24/'Ручные данные'!I6*10000)</f>
        <v>0</v>
      </c>
      <c r="M37" s="404"/>
    </row>
    <row r="38" spans="1:13">
      <c r="A38" s="400" t="s">
        <v>39</v>
      </c>
      <c r="B38" s="401"/>
      <c r="C38" s="401"/>
      <c r="D38" s="401"/>
      <c r="E38" s="401"/>
      <c r="F38" s="401"/>
      <c r="G38" s="402"/>
      <c r="H38" s="403">
        <f>SUM(H25/'Ручные данные'!I6*10000)</f>
        <v>0.31384019571074601</v>
      </c>
      <c r="I38" s="404"/>
      <c r="J38" s="403">
        <f>SUM(J25/'Ручные данные'!I6*10000)</f>
        <v>0.18830411742644762</v>
      </c>
      <c r="K38" s="404"/>
      <c r="L38" s="403">
        <f>SUM(L25/'Ручные данные'!I6*10000)</f>
        <v>0.26676416635413414</v>
      </c>
      <c r="M38" s="404"/>
    </row>
    <row r="39" spans="1:13">
      <c r="A39" s="427" t="s">
        <v>82</v>
      </c>
      <c r="B39" s="428"/>
      <c r="C39" s="428"/>
      <c r="D39" s="428"/>
      <c r="E39" s="428"/>
      <c r="F39" s="428"/>
      <c r="G39" s="429"/>
      <c r="H39" s="436" t="s">
        <v>81</v>
      </c>
      <c r="I39" s="440"/>
      <c r="J39" s="436" t="s">
        <v>46</v>
      </c>
      <c r="K39" s="440"/>
      <c r="L39" s="436" t="s">
        <v>47</v>
      </c>
      <c r="M39" s="440"/>
    </row>
    <row r="40" spans="1:13">
      <c r="A40" s="427" t="s">
        <v>35</v>
      </c>
      <c r="B40" s="428"/>
      <c r="C40" s="428"/>
      <c r="D40" s="428"/>
      <c r="E40" s="428"/>
      <c r="F40" s="428"/>
      <c r="G40" s="429"/>
      <c r="H40" s="434">
        <f>SUM(H41:I45)</f>
        <v>1</v>
      </c>
      <c r="I40" s="435"/>
      <c r="J40" s="436">
        <f>SUM(J41:K45)</f>
        <v>100</v>
      </c>
      <c r="K40" s="435"/>
      <c r="L40" s="436">
        <f>SUM(L41:M45)</f>
        <v>1.5692009785537302E-2</v>
      </c>
      <c r="M40" s="435"/>
    </row>
    <row r="41" spans="1:13">
      <c r="A41" s="400" t="s">
        <v>48</v>
      </c>
      <c r="B41" s="401"/>
      <c r="C41" s="401"/>
      <c r="D41" s="401"/>
      <c r="E41" s="401"/>
      <c r="F41" s="401"/>
      <c r="G41" s="402"/>
      <c r="H41" s="425">
        <f>ЛОТУС!$E$67</f>
        <v>0</v>
      </c>
      <c r="I41" s="426"/>
      <c r="J41" s="403">
        <f>SUM(H41/H40*100)</f>
        <v>0</v>
      </c>
      <c r="K41" s="404"/>
      <c r="L41" s="403">
        <f>SUM(H41/'Ручные данные'!I6*10000)</f>
        <v>0</v>
      </c>
      <c r="M41" s="404"/>
    </row>
    <row r="42" spans="1:13">
      <c r="A42" s="400" t="s">
        <v>49</v>
      </c>
      <c r="B42" s="401"/>
      <c r="C42" s="401"/>
      <c r="D42" s="401"/>
      <c r="E42" s="401"/>
      <c r="F42" s="401"/>
      <c r="G42" s="402"/>
      <c r="H42" s="425">
        <f>ЛОТУС!$E$68</f>
        <v>1</v>
      </c>
      <c r="I42" s="426"/>
      <c r="J42" s="403">
        <f>SUM(H42/H40*100)</f>
        <v>100</v>
      </c>
      <c r="K42" s="404"/>
      <c r="L42" s="403">
        <f>SUM(H42/'Ручные данные'!I6*10000)</f>
        <v>1.5692009785537302E-2</v>
      </c>
      <c r="M42" s="404"/>
    </row>
    <row r="43" spans="1:13">
      <c r="A43" s="400" t="s">
        <v>50</v>
      </c>
      <c r="B43" s="401"/>
      <c r="C43" s="401"/>
      <c r="D43" s="401"/>
      <c r="E43" s="401"/>
      <c r="F43" s="401"/>
      <c r="G43" s="402"/>
      <c r="H43" s="425">
        <f>ЛОТУС!$E$69</f>
        <v>0</v>
      </c>
      <c r="I43" s="426"/>
      <c r="J43" s="403">
        <f>SUM(H43/H40*100)</f>
        <v>0</v>
      </c>
      <c r="K43" s="404"/>
      <c r="L43" s="403">
        <f>SUM(H43/'Ручные данные'!I6*10000)</f>
        <v>0</v>
      </c>
      <c r="M43" s="404"/>
    </row>
    <row r="44" spans="1:13">
      <c r="A44" s="400" t="s">
        <v>51</v>
      </c>
      <c r="B44" s="401"/>
      <c r="C44" s="401"/>
      <c r="D44" s="401"/>
      <c r="E44" s="401"/>
      <c r="F44" s="401"/>
      <c r="G44" s="402"/>
      <c r="H44" s="425">
        <f>ЛОТУС!$E$70</f>
        <v>0</v>
      </c>
      <c r="I44" s="426"/>
      <c r="J44" s="403">
        <f>SUM(H44/H40*100)</f>
        <v>0</v>
      </c>
      <c r="K44" s="404"/>
      <c r="L44" s="403">
        <f>SUM(H44/'Ручные данные'!I6*10000)</f>
        <v>0</v>
      </c>
      <c r="M44" s="404"/>
    </row>
    <row r="45" spans="1:13">
      <c r="A45" s="400" t="s">
        <v>52</v>
      </c>
      <c r="B45" s="401"/>
      <c r="C45" s="401"/>
      <c r="D45" s="401"/>
      <c r="E45" s="401"/>
      <c r="F45" s="401"/>
      <c r="G45" s="402"/>
      <c r="H45" s="425">
        <f>ЛОТУС!$E$71</f>
        <v>0</v>
      </c>
      <c r="I45" s="426"/>
      <c r="J45" s="403">
        <f>SUM(H45/H40*100)</f>
        <v>0</v>
      </c>
      <c r="K45" s="404"/>
      <c r="L45" s="403">
        <f>SUM(H45/'Ручные данные'!I6*10000)</f>
        <v>0</v>
      </c>
      <c r="M45" s="404"/>
    </row>
    <row r="46" spans="1:13">
      <c r="A46" s="427" t="s">
        <v>36</v>
      </c>
      <c r="B46" s="428"/>
      <c r="C46" s="428"/>
      <c r="D46" s="428"/>
      <c r="E46" s="428"/>
      <c r="F46" s="428"/>
      <c r="G46" s="429"/>
      <c r="H46" s="430">
        <f>SUM(H47:I51)</f>
        <v>2</v>
      </c>
      <c r="I46" s="431"/>
      <c r="J46" s="432">
        <f>SUM(J47:K51)</f>
        <v>100</v>
      </c>
      <c r="K46" s="433"/>
      <c r="L46" s="432">
        <f>SUM(L47:M51)</f>
        <v>3.1384019571074603E-2</v>
      </c>
      <c r="M46" s="433"/>
    </row>
    <row r="47" spans="1:13">
      <c r="A47" s="400" t="s">
        <v>53</v>
      </c>
      <c r="B47" s="401"/>
      <c r="C47" s="401"/>
      <c r="D47" s="401"/>
      <c r="E47" s="401"/>
      <c r="F47" s="401"/>
      <c r="G47" s="402"/>
      <c r="H47" s="425">
        <f>SUM(ЛОТУС!E91,ЛОТУС!E101)</f>
        <v>0</v>
      </c>
      <c r="I47" s="426"/>
      <c r="J47" s="403">
        <f>SUM(H47/H46*100)</f>
        <v>0</v>
      </c>
      <c r="K47" s="404"/>
      <c r="L47" s="403">
        <f>SUM(H47/'Ручные данные'!I6*10000)</f>
        <v>0</v>
      </c>
      <c r="M47" s="404"/>
    </row>
    <row r="48" spans="1:13">
      <c r="A48" s="400" t="s">
        <v>54</v>
      </c>
      <c r="B48" s="401"/>
      <c r="C48" s="401"/>
      <c r="D48" s="401"/>
      <c r="E48" s="401"/>
      <c r="F48" s="401"/>
      <c r="G48" s="402"/>
      <c r="H48" s="425">
        <f>SUM(ЛОТУС!E92)</f>
        <v>1</v>
      </c>
      <c r="I48" s="426"/>
      <c r="J48" s="403">
        <f>SUM(H48/H46*100)</f>
        <v>50</v>
      </c>
      <c r="K48" s="404"/>
      <c r="L48" s="403">
        <f>SUM(H48/'Ручные данные'!I6*10000)</f>
        <v>1.5692009785537302E-2</v>
      </c>
      <c r="M48" s="404"/>
    </row>
    <row r="49" spans="1:15">
      <c r="A49" s="400" t="s">
        <v>55</v>
      </c>
      <c r="B49" s="401"/>
      <c r="C49" s="401"/>
      <c r="D49" s="401"/>
      <c r="E49" s="401"/>
      <c r="F49" s="401"/>
      <c r="G49" s="402"/>
      <c r="H49" s="425">
        <f>SUM(ЛОТУС!E96,ЛОТУС!E97,ЛОТУС!E99,ЛОТУС!E100)</f>
        <v>1</v>
      </c>
      <c r="I49" s="426"/>
      <c r="J49" s="403">
        <f>SUM(H49/H46*100)</f>
        <v>50</v>
      </c>
      <c r="K49" s="404"/>
      <c r="L49" s="403">
        <f>SUM(H49/'Ручные данные'!I6*10000)</f>
        <v>1.5692009785537302E-2</v>
      </c>
      <c r="M49" s="404"/>
    </row>
    <row r="50" spans="1:15">
      <c r="A50" s="400" t="s">
        <v>56</v>
      </c>
      <c r="B50" s="401"/>
      <c r="C50" s="401"/>
      <c r="D50" s="401"/>
      <c r="E50" s="401"/>
      <c r="F50" s="401"/>
      <c r="G50" s="402"/>
      <c r="H50" s="425">
        <f>SUM(ЛОТУС!E93,ЛОТУС!E98)</f>
        <v>0</v>
      </c>
      <c r="I50" s="426"/>
      <c r="J50" s="403">
        <f>SUM(H50/H46*100)</f>
        <v>0</v>
      </c>
      <c r="K50" s="404"/>
      <c r="L50" s="403">
        <f>SUM(H50/'Ручные данные'!I6*10000)</f>
        <v>0</v>
      </c>
      <c r="M50" s="404"/>
    </row>
    <row r="51" spans="1:15">
      <c r="A51" s="400" t="s">
        <v>57</v>
      </c>
      <c r="B51" s="401"/>
      <c r="C51" s="401"/>
      <c r="D51" s="401"/>
      <c r="E51" s="401"/>
      <c r="F51" s="401"/>
      <c r="G51" s="402"/>
      <c r="H51" s="425">
        <f>SUM(ЛОТУС!E94,ЛОТУС!E95)</f>
        <v>0</v>
      </c>
      <c r="I51" s="426"/>
      <c r="J51" s="403">
        <f>SUM(H51/H46*100)</f>
        <v>0</v>
      </c>
      <c r="K51" s="404"/>
      <c r="L51" s="403">
        <f>SUM(H51/'Ручные данные'!I6*10000)</f>
        <v>0</v>
      </c>
      <c r="M51" s="404"/>
    </row>
    <row r="52" spans="1:15">
      <c r="A52" s="427" t="s">
        <v>37</v>
      </c>
      <c r="B52" s="428"/>
      <c r="C52" s="428"/>
      <c r="D52" s="428"/>
      <c r="E52" s="428"/>
      <c r="F52" s="428"/>
      <c r="G52" s="429"/>
      <c r="H52" s="430">
        <f>SUM(H53:I57)</f>
        <v>0</v>
      </c>
      <c r="I52" s="431"/>
      <c r="J52" s="432" t="e">
        <f>SUM(J53:K57)</f>
        <v>#DIV/0!</v>
      </c>
      <c r="K52" s="433"/>
      <c r="L52" s="432">
        <f>SUM(L53:M57)</f>
        <v>0</v>
      </c>
      <c r="M52" s="433"/>
    </row>
    <row r="53" spans="1:15">
      <c r="A53" s="400" t="s">
        <v>58</v>
      </c>
      <c r="B53" s="401"/>
      <c r="C53" s="401"/>
      <c r="D53" s="401"/>
      <c r="E53" s="401"/>
      <c r="F53" s="401"/>
      <c r="G53" s="402"/>
      <c r="H53" s="425">
        <f>ЛОТУС!$E$85</f>
        <v>0</v>
      </c>
      <c r="I53" s="426"/>
      <c r="J53" s="407" t="e">
        <f>SUM(H53/H52*100)</f>
        <v>#DIV/0!</v>
      </c>
      <c r="K53" s="408"/>
      <c r="L53" s="403">
        <f>SUM(H53/'Ручные данные'!I6*10000)</f>
        <v>0</v>
      </c>
      <c r="M53" s="404"/>
    </row>
    <row r="54" spans="1:15">
      <c r="A54" s="400" t="s">
        <v>59</v>
      </c>
      <c r="B54" s="401"/>
      <c r="C54" s="401"/>
      <c r="D54" s="401"/>
      <c r="E54" s="401"/>
      <c r="F54" s="401"/>
      <c r="G54" s="402"/>
      <c r="H54" s="425">
        <f>ЛОТУС!$E$86</f>
        <v>0</v>
      </c>
      <c r="I54" s="426"/>
      <c r="J54" s="403" t="e">
        <f>SUM(H54/H52*100)</f>
        <v>#DIV/0!</v>
      </c>
      <c r="K54" s="404"/>
      <c r="L54" s="403">
        <f>SUM(H54/'Ручные данные'!I6*10000)</f>
        <v>0</v>
      </c>
      <c r="M54" s="404"/>
    </row>
    <row r="55" spans="1:15">
      <c r="A55" s="400" t="s">
        <v>60</v>
      </c>
      <c r="B55" s="401"/>
      <c r="C55" s="401"/>
      <c r="D55" s="401"/>
      <c r="E55" s="401"/>
      <c r="F55" s="401"/>
      <c r="G55" s="402"/>
      <c r="H55" s="425">
        <f>ЛОТУС!$E$87</f>
        <v>0</v>
      </c>
      <c r="I55" s="426"/>
      <c r="J55" s="403" t="e">
        <f>SUM(H55/H52*100)</f>
        <v>#DIV/0!</v>
      </c>
      <c r="K55" s="404"/>
      <c r="L55" s="403">
        <f>SUM(H55/'Ручные данные'!I6*10000)</f>
        <v>0</v>
      </c>
      <c r="M55" s="404"/>
      <c r="O55" s="15"/>
    </row>
    <row r="56" spans="1:15">
      <c r="A56" s="400" t="s">
        <v>61</v>
      </c>
      <c r="B56" s="401"/>
      <c r="C56" s="401"/>
      <c r="D56" s="401"/>
      <c r="E56" s="401"/>
      <c r="F56" s="401"/>
      <c r="G56" s="402"/>
      <c r="H56" s="425">
        <f>ЛОТУС!$E$88</f>
        <v>0</v>
      </c>
      <c r="I56" s="426"/>
      <c r="J56" s="403" t="e">
        <f>SUM(H56/H52*100)</f>
        <v>#DIV/0!</v>
      </c>
      <c r="K56" s="404"/>
      <c r="L56" s="403">
        <f>SUM(H56/'Ручные данные'!I6*10000)</f>
        <v>0</v>
      </c>
      <c r="M56" s="404"/>
    </row>
    <row r="57" spans="1:15">
      <c r="A57" s="400" t="s">
        <v>62</v>
      </c>
      <c r="B57" s="401"/>
      <c r="C57" s="401"/>
      <c r="D57" s="401"/>
      <c r="E57" s="401"/>
      <c r="F57" s="401"/>
      <c r="G57" s="402"/>
      <c r="H57" s="425">
        <f>ЛОТУС!$E$89</f>
        <v>0</v>
      </c>
      <c r="I57" s="426"/>
      <c r="J57" s="403" t="e">
        <f>SUM(H57/H52*100)</f>
        <v>#DIV/0!</v>
      </c>
      <c r="K57" s="404"/>
      <c r="L57" s="403">
        <f>SUM(H57/'Ручные данные'!I6*10000)</f>
        <v>0</v>
      </c>
      <c r="M57" s="404"/>
    </row>
    <row r="58" spans="1:15">
      <c r="A58" s="427" t="s">
        <v>38</v>
      </c>
      <c r="B58" s="428"/>
      <c r="C58" s="428"/>
      <c r="D58" s="428"/>
      <c r="E58" s="428"/>
      <c r="F58" s="428"/>
      <c r="G58" s="429"/>
      <c r="H58" s="430">
        <f>SUM(H59:I63)</f>
        <v>0</v>
      </c>
      <c r="I58" s="431"/>
      <c r="J58" s="432" t="e">
        <f>SUM(J59:K63)</f>
        <v>#DIV/0!</v>
      </c>
      <c r="K58" s="433"/>
      <c r="L58" s="432">
        <f>SUM(L59:M63)</f>
        <v>0</v>
      </c>
      <c r="M58" s="433"/>
    </row>
    <row r="59" spans="1:15">
      <c r="A59" s="400" t="s">
        <v>63</v>
      </c>
      <c r="B59" s="401"/>
      <c r="C59" s="401"/>
      <c r="D59" s="401"/>
      <c r="E59" s="401"/>
      <c r="F59" s="401"/>
      <c r="G59" s="402"/>
      <c r="H59" s="425">
        <f>ЛОТУС!$E$73</f>
        <v>0</v>
      </c>
      <c r="I59" s="426"/>
      <c r="J59" s="403" t="e">
        <f>SUM(H59/H58*100)</f>
        <v>#DIV/0!</v>
      </c>
      <c r="K59" s="404"/>
      <c r="L59" s="403">
        <f>SUM(H53/'Ручные данные'!I6*10000)</f>
        <v>0</v>
      </c>
      <c r="M59" s="404"/>
    </row>
    <row r="60" spans="1:15">
      <c r="A60" s="400" t="s">
        <v>64</v>
      </c>
      <c r="B60" s="401"/>
      <c r="C60" s="401"/>
      <c r="D60" s="401"/>
      <c r="E60" s="401"/>
      <c r="F60" s="401"/>
      <c r="G60" s="402"/>
      <c r="H60" s="425">
        <f>ЛОТУС!$E$74</f>
        <v>0</v>
      </c>
      <c r="I60" s="426"/>
      <c r="J60" s="403" t="e">
        <f>SUM(H60/H58*100)</f>
        <v>#DIV/0!</v>
      </c>
      <c r="K60" s="404"/>
      <c r="L60" s="403">
        <f>SUM(H60/'Ручные данные'!I6*10000)</f>
        <v>0</v>
      </c>
      <c r="M60" s="404"/>
    </row>
    <row r="61" spans="1:15">
      <c r="A61" s="400" t="s">
        <v>65</v>
      </c>
      <c r="B61" s="401"/>
      <c r="C61" s="401"/>
      <c r="D61" s="401"/>
      <c r="E61" s="401"/>
      <c r="F61" s="401"/>
      <c r="G61" s="402"/>
      <c r="H61" s="425">
        <f>ЛОТУС!$E$75</f>
        <v>0</v>
      </c>
      <c r="I61" s="426"/>
      <c r="J61" s="403" t="e">
        <f>SUM(H61/H58*100)</f>
        <v>#DIV/0!</v>
      </c>
      <c r="K61" s="404"/>
      <c r="L61" s="403">
        <f>SUM(H61/'Ручные данные'!I6*10000)</f>
        <v>0</v>
      </c>
      <c r="M61" s="404"/>
    </row>
    <row r="62" spans="1:15">
      <c r="A62" s="400" t="s">
        <v>66</v>
      </c>
      <c r="B62" s="401"/>
      <c r="C62" s="401"/>
      <c r="D62" s="401"/>
      <c r="E62" s="401"/>
      <c r="F62" s="401"/>
      <c r="G62" s="402"/>
      <c r="H62" s="425">
        <f>ЛОТУС!$E$76</f>
        <v>0</v>
      </c>
      <c r="I62" s="426"/>
      <c r="J62" s="403" t="e">
        <f>SUM(H62/H58*100)</f>
        <v>#DIV/0!</v>
      </c>
      <c r="K62" s="404"/>
      <c r="L62" s="403">
        <f>SUM(H62/'Ручные данные'!I6*10000)</f>
        <v>0</v>
      </c>
      <c r="M62" s="404"/>
    </row>
    <row r="63" spans="1:15">
      <c r="A63" s="400" t="s">
        <v>67</v>
      </c>
      <c r="B63" s="401"/>
      <c r="C63" s="401"/>
      <c r="D63" s="401"/>
      <c r="E63" s="401"/>
      <c r="F63" s="401"/>
      <c r="G63" s="402"/>
      <c r="H63" s="425">
        <f>ЛОТУС!$E$77</f>
        <v>0</v>
      </c>
      <c r="I63" s="426"/>
      <c r="J63" s="403" t="e">
        <f>SUM(H63/H58*100)</f>
        <v>#DIV/0!</v>
      </c>
      <c r="K63" s="404"/>
      <c r="L63" s="403">
        <f>SUM(H63/'Ручные данные'!I6*10000)</f>
        <v>0</v>
      </c>
      <c r="M63" s="404"/>
    </row>
    <row r="64" spans="1:15">
      <c r="A64" s="427" t="s">
        <v>39</v>
      </c>
      <c r="B64" s="428"/>
      <c r="C64" s="428"/>
      <c r="D64" s="428"/>
      <c r="E64" s="428"/>
      <c r="F64" s="428"/>
      <c r="G64" s="429"/>
      <c r="H64" s="430">
        <f>SUM(H65:I69)</f>
        <v>20</v>
      </c>
      <c r="I64" s="431"/>
      <c r="J64" s="432">
        <f>SUM(J65:K69)</f>
        <v>100</v>
      </c>
      <c r="K64" s="433"/>
      <c r="L64" s="432">
        <f>SUM(L65:M69)</f>
        <v>0.31384019571074606</v>
      </c>
      <c r="M64" s="433"/>
    </row>
    <row r="65" spans="1:13">
      <c r="A65" s="400" t="s">
        <v>68</v>
      </c>
      <c r="B65" s="401"/>
      <c r="C65" s="401"/>
      <c r="D65" s="401"/>
      <c r="E65" s="401"/>
      <c r="F65" s="401"/>
      <c r="G65" s="402"/>
      <c r="H65" s="425">
        <f>ЛОТУС!$E$79</f>
        <v>2</v>
      </c>
      <c r="I65" s="426"/>
      <c r="J65" s="403">
        <f>SUM(H65/H64*100)</f>
        <v>10</v>
      </c>
      <c r="K65" s="404"/>
      <c r="L65" s="403">
        <f>SUM(H65/'Ручные данные'!I6*10000)</f>
        <v>3.1384019571074603E-2</v>
      </c>
      <c r="M65" s="404"/>
    </row>
    <row r="66" spans="1:13">
      <c r="A66" s="400" t="s">
        <v>69</v>
      </c>
      <c r="B66" s="401"/>
      <c r="C66" s="401"/>
      <c r="D66" s="401"/>
      <c r="E66" s="401"/>
      <c r="F66" s="401"/>
      <c r="G66" s="402"/>
      <c r="H66" s="425">
        <f>ЛОТУС!$E$80</f>
        <v>1</v>
      </c>
      <c r="I66" s="426"/>
      <c r="J66" s="403">
        <f>SUM(H66/H64*100)</f>
        <v>5</v>
      </c>
      <c r="K66" s="404"/>
      <c r="L66" s="403">
        <f>SUM(H66/'Ручные данные'!I6*10000)</f>
        <v>1.5692009785537302E-2</v>
      </c>
      <c r="M66" s="404"/>
    </row>
    <row r="67" spans="1:13">
      <c r="A67" s="400" t="s">
        <v>70</v>
      </c>
      <c r="B67" s="401"/>
      <c r="C67" s="401"/>
      <c r="D67" s="401"/>
      <c r="E67" s="401"/>
      <c r="F67" s="401"/>
      <c r="G67" s="402"/>
      <c r="H67" s="425">
        <f>ЛОТУС!$E$81</f>
        <v>0</v>
      </c>
      <c r="I67" s="426"/>
      <c r="J67" s="403">
        <f>SUM(H67/H64*100)</f>
        <v>0</v>
      </c>
      <c r="K67" s="404"/>
      <c r="L67" s="403">
        <f>SUM(H67/'Ручные данные'!I6*10000)</f>
        <v>0</v>
      </c>
      <c r="M67" s="404"/>
    </row>
    <row r="68" spans="1:13">
      <c r="A68" s="400" t="s">
        <v>71</v>
      </c>
      <c r="B68" s="401"/>
      <c r="C68" s="401"/>
      <c r="D68" s="401"/>
      <c r="E68" s="401"/>
      <c r="F68" s="401"/>
      <c r="G68" s="402"/>
      <c r="H68" s="425">
        <f>ЛОТУС!$E$82</f>
        <v>17</v>
      </c>
      <c r="I68" s="426"/>
      <c r="J68" s="403">
        <f>SUM(H68/H64*100)</f>
        <v>85</v>
      </c>
      <c r="K68" s="404"/>
      <c r="L68" s="403">
        <f>SUM(H68/'Ручные данные'!I6*10000)</f>
        <v>0.26676416635413414</v>
      </c>
      <c r="M68" s="404"/>
    </row>
    <row r="69" spans="1:13">
      <c r="A69" s="409" t="s">
        <v>72</v>
      </c>
      <c r="B69" s="410"/>
      <c r="C69" s="410"/>
      <c r="D69" s="410"/>
      <c r="E69" s="410"/>
      <c r="F69" s="410"/>
      <c r="G69" s="411"/>
      <c r="H69" s="412">
        <f>ЛОТУС!$E$83</f>
        <v>0</v>
      </c>
      <c r="I69" s="413"/>
      <c r="J69" s="414">
        <f>SUM(H69/H64*100)</f>
        <v>0</v>
      </c>
      <c r="K69" s="415"/>
      <c r="L69" s="414">
        <f>SUM(H69/'Ручные данные'!I6*10000)</f>
        <v>0</v>
      </c>
      <c r="M69" s="415"/>
    </row>
    <row r="70" spans="1:13">
      <c r="A70" s="421" t="s">
        <v>95</v>
      </c>
      <c r="B70" s="422"/>
      <c r="C70" s="422"/>
      <c r="D70" s="422"/>
      <c r="E70" s="422"/>
      <c r="F70" s="422"/>
      <c r="G70" s="422"/>
      <c r="H70" s="423"/>
      <c r="I70" s="423"/>
      <c r="J70" s="423"/>
      <c r="K70" s="423"/>
      <c r="L70" s="423"/>
      <c r="M70" s="424"/>
    </row>
    <row r="71" spans="1:13">
      <c r="A71" s="416"/>
      <c r="B71" s="417"/>
      <c r="C71" s="417"/>
      <c r="D71" s="417"/>
      <c r="E71" s="417"/>
      <c r="F71" s="417"/>
      <c r="G71" s="418"/>
      <c r="H71" s="419" t="str">
        <f t="shared" ref="H71" si="5">$H$3</f>
        <v>III квартал 2019 г.</v>
      </c>
      <c r="I71" s="420"/>
      <c r="J71" s="419" t="str">
        <f t="shared" ref="J71" si="6">$J$3</f>
        <v>III квартал 2018 г.</v>
      </c>
      <c r="K71" s="420"/>
      <c r="L71" s="419" t="str">
        <f t="shared" ref="L71" si="7">$L$3</f>
        <v>II квартал 2019 г.</v>
      </c>
      <c r="M71" s="420"/>
    </row>
    <row r="72" spans="1:13">
      <c r="A72" s="400" t="s">
        <v>96</v>
      </c>
      <c r="B72" s="401"/>
      <c r="C72" s="401"/>
      <c r="D72" s="401"/>
      <c r="E72" s="401"/>
      <c r="F72" s="401"/>
      <c r="G72" s="402"/>
      <c r="H72" s="405">
        <f>ЛОТУС!$E$136</f>
        <v>23</v>
      </c>
      <c r="I72" s="406"/>
      <c r="J72" s="405">
        <f>ЛОТУС!$F$136</f>
        <v>12</v>
      </c>
      <c r="K72" s="406"/>
      <c r="L72" s="405">
        <f>ЛОТУС!$G$136</f>
        <v>17</v>
      </c>
      <c r="M72" s="406"/>
    </row>
    <row r="73" spans="1:13">
      <c r="A73" s="400" t="s">
        <v>97</v>
      </c>
      <c r="B73" s="401"/>
      <c r="C73" s="401"/>
      <c r="D73" s="401"/>
      <c r="E73" s="401"/>
      <c r="F73" s="401"/>
      <c r="G73" s="402"/>
      <c r="H73" s="407">
        <f>SUM(H72/H7*100)</f>
        <v>100</v>
      </c>
      <c r="I73" s="408"/>
      <c r="J73" s="407">
        <f>SUM(J72/J7*100)</f>
        <v>92.307692307692307</v>
      </c>
      <c r="K73" s="408"/>
      <c r="L73" s="407">
        <f>SUM(L72/L7*100)</f>
        <v>1700</v>
      </c>
      <c r="M73" s="408"/>
    </row>
    <row r="74" spans="1:13">
      <c r="A74" s="400" t="s">
        <v>98</v>
      </c>
      <c r="B74" s="401"/>
      <c r="C74" s="401"/>
      <c r="D74" s="401"/>
      <c r="E74" s="401"/>
      <c r="F74" s="401"/>
      <c r="G74" s="402"/>
      <c r="H74" s="405">
        <f>ЛОТУС!$E$137</f>
        <v>0</v>
      </c>
      <c r="I74" s="406"/>
      <c r="J74" s="405">
        <f>ЛОТУС!$F$137</f>
        <v>3</v>
      </c>
      <c r="K74" s="406"/>
      <c r="L74" s="405">
        <f>ЛОТУС!$G$137</f>
        <v>0</v>
      </c>
      <c r="M74" s="406"/>
    </row>
    <row r="75" spans="1:13">
      <c r="A75" s="400" t="s">
        <v>99</v>
      </c>
      <c r="B75" s="401"/>
      <c r="C75" s="401"/>
      <c r="D75" s="401"/>
      <c r="E75" s="401"/>
      <c r="F75" s="401"/>
      <c r="G75" s="402"/>
      <c r="H75" s="403">
        <f>SUM(H74/H72*100)</f>
        <v>0</v>
      </c>
      <c r="I75" s="404"/>
      <c r="J75" s="403">
        <f>SUM(J74/J72*100)</f>
        <v>25</v>
      </c>
      <c r="K75" s="404"/>
      <c r="L75" s="403">
        <f>SUM(L74/L72*100)</f>
        <v>0</v>
      </c>
      <c r="M75" s="404"/>
    </row>
    <row r="76" spans="1:13">
      <c r="A76" s="400" t="s">
        <v>100</v>
      </c>
      <c r="B76" s="401"/>
      <c r="C76" s="401"/>
      <c r="D76" s="401"/>
      <c r="E76" s="401"/>
      <c r="F76" s="401"/>
      <c r="G76" s="402"/>
      <c r="H76" s="405">
        <f>ЛОТУС!$E$138</f>
        <v>23</v>
      </c>
      <c r="I76" s="406"/>
      <c r="J76" s="405">
        <f>ЛОТУС!$F$138</f>
        <v>11</v>
      </c>
      <c r="K76" s="406"/>
      <c r="L76" s="405">
        <f>ЛОТУС!$G$138</f>
        <v>17</v>
      </c>
      <c r="M76" s="406"/>
    </row>
    <row r="77" spans="1:13">
      <c r="A77" s="400" t="s">
        <v>101</v>
      </c>
      <c r="B77" s="401"/>
      <c r="C77" s="401"/>
      <c r="D77" s="401"/>
      <c r="E77" s="401"/>
      <c r="F77" s="401"/>
      <c r="G77" s="402"/>
      <c r="H77" s="407">
        <f>SUM(H76/H72*100)</f>
        <v>100</v>
      </c>
      <c r="I77" s="408"/>
      <c r="J77" s="407">
        <f>SUM(J76/J72*100)</f>
        <v>91.666666666666657</v>
      </c>
      <c r="K77" s="408"/>
      <c r="L77" s="407">
        <f>SUM(L76/L72*100)</f>
        <v>100</v>
      </c>
      <c r="M77" s="408"/>
    </row>
    <row r="78" spans="1:13">
      <c r="A78" s="400" t="s">
        <v>102</v>
      </c>
      <c r="B78" s="401"/>
      <c r="C78" s="401"/>
      <c r="D78" s="401"/>
      <c r="E78" s="401"/>
      <c r="F78" s="401"/>
      <c r="G78" s="402"/>
      <c r="H78" s="405">
        <f>'Ручные данные'!$I$11</f>
        <v>0</v>
      </c>
      <c r="I78" s="406"/>
      <c r="J78" s="405">
        <f>'Ручные данные'!$I$12</f>
        <v>1</v>
      </c>
      <c r="K78" s="406"/>
      <c r="L78" s="405">
        <f>'Ручные данные'!$I$13</f>
        <v>0</v>
      </c>
      <c r="M78" s="406"/>
    </row>
    <row r="79" spans="1:13">
      <c r="A79" s="400" t="s">
        <v>103</v>
      </c>
      <c r="B79" s="401"/>
      <c r="C79" s="401"/>
      <c r="D79" s="401"/>
      <c r="E79" s="401"/>
      <c r="F79" s="401"/>
      <c r="G79" s="402"/>
      <c r="H79" s="407">
        <f>SUM(H78/H76*100)</f>
        <v>0</v>
      </c>
      <c r="I79" s="408"/>
      <c r="J79" s="403">
        <f>SUM(J78/J76*100)</f>
        <v>9.0909090909090917</v>
      </c>
      <c r="K79" s="404"/>
      <c r="L79" s="403">
        <f>SUM(L78/L76*100)</f>
        <v>0</v>
      </c>
      <c r="M79" s="404"/>
    </row>
    <row r="80" spans="1:13">
      <c r="A80" s="400" t="s">
        <v>104</v>
      </c>
      <c r="B80" s="401"/>
      <c r="C80" s="401"/>
      <c r="D80" s="401"/>
      <c r="E80" s="401"/>
      <c r="F80" s="401"/>
      <c r="G80" s="402"/>
      <c r="H80" s="405">
        <f>'Ручные данные'!$I$8</f>
        <v>0</v>
      </c>
      <c r="I80" s="406"/>
      <c r="J80" s="405">
        <f>'Ручные данные'!$I$8</f>
        <v>0</v>
      </c>
      <c r="K80" s="406"/>
      <c r="L80" s="405">
        <f>'Ручные данные'!$I$9</f>
        <v>0</v>
      </c>
      <c r="M80" s="406"/>
    </row>
    <row r="81" spans="1:13">
      <c r="A81" s="400" t="s">
        <v>105</v>
      </c>
      <c r="B81" s="401"/>
      <c r="C81" s="401"/>
      <c r="D81" s="401"/>
      <c r="E81" s="401"/>
      <c r="F81" s="401"/>
      <c r="G81" s="402"/>
      <c r="H81" s="403">
        <f>SUM(H80/H76*100)</f>
        <v>0</v>
      </c>
      <c r="I81" s="404"/>
      <c r="J81" s="403">
        <f>SUM(J80/J76*100)</f>
        <v>0</v>
      </c>
      <c r="K81" s="404"/>
      <c r="L81" s="403">
        <f>SUM(L80/L76*100)</f>
        <v>0</v>
      </c>
      <c r="M81" s="404"/>
    </row>
    <row r="82" spans="1:13">
      <c r="A82" s="400" t="s">
        <v>107</v>
      </c>
      <c r="B82" s="401"/>
      <c r="C82" s="401"/>
      <c r="D82" s="401"/>
      <c r="E82" s="401"/>
      <c r="F82" s="401"/>
      <c r="G82" s="402"/>
      <c r="H82" s="425">
        <f>ЛОТУС!$E$140</f>
        <v>22</v>
      </c>
      <c r="I82" s="426"/>
      <c r="J82" s="425">
        <f>ЛОТУС!$F$140</f>
        <v>9</v>
      </c>
      <c r="K82" s="426"/>
      <c r="L82" s="425">
        <f>ЛОТУС!$G$140</f>
        <v>17</v>
      </c>
      <c r="M82" s="426"/>
    </row>
    <row r="83" spans="1:13">
      <c r="A83" s="400" t="s">
        <v>106</v>
      </c>
      <c r="B83" s="401"/>
      <c r="C83" s="401"/>
      <c r="D83" s="401"/>
      <c r="E83" s="401"/>
      <c r="F83" s="401"/>
      <c r="G83" s="402"/>
      <c r="H83" s="403">
        <f>SUM(H82/H72*100)</f>
        <v>95.652173913043484</v>
      </c>
      <c r="I83" s="404"/>
      <c r="J83" s="403">
        <f>SUM(J82/J72*100)</f>
        <v>75</v>
      </c>
      <c r="K83" s="404"/>
      <c r="L83" s="403">
        <f>SUM(L82/L72*100)</f>
        <v>100</v>
      </c>
      <c r="M83" s="404"/>
    </row>
    <row r="84" spans="1:13">
      <c r="A84" s="400" t="s">
        <v>108</v>
      </c>
      <c r="B84" s="401"/>
      <c r="C84" s="401"/>
      <c r="D84" s="401"/>
      <c r="E84" s="401"/>
      <c r="F84" s="401"/>
      <c r="G84" s="402"/>
      <c r="H84" s="405">
        <f>ЛОТУС!$E$141</f>
        <v>0</v>
      </c>
      <c r="I84" s="406"/>
      <c r="J84" s="405">
        <f>ЛОТУС!$F$141</f>
        <v>0</v>
      </c>
      <c r="K84" s="406"/>
      <c r="L84" s="405">
        <f>ЛОТУС!$G$141</f>
        <v>0</v>
      </c>
      <c r="M84" s="406"/>
    </row>
    <row r="85" spans="1:13">
      <c r="A85" s="400" t="s">
        <v>109</v>
      </c>
      <c r="B85" s="401"/>
      <c r="C85" s="401"/>
      <c r="D85" s="401"/>
      <c r="E85" s="401"/>
      <c r="F85" s="401"/>
      <c r="G85" s="402"/>
      <c r="H85" s="407">
        <f>SUM(H84/H72*100)</f>
        <v>0</v>
      </c>
      <c r="I85" s="408"/>
      <c r="J85" s="403">
        <f>SUM(J84/J72*100)</f>
        <v>0</v>
      </c>
      <c r="K85" s="404"/>
      <c r="L85" s="403">
        <f>SUM(L84/L72*100)</f>
        <v>0</v>
      </c>
      <c r="M85" s="404"/>
    </row>
    <row r="86" spans="1:13">
      <c r="A86" s="400" t="s">
        <v>110</v>
      </c>
      <c r="B86" s="401"/>
      <c r="C86" s="401"/>
      <c r="D86" s="401"/>
      <c r="E86" s="401"/>
      <c r="F86" s="401"/>
      <c r="G86" s="402"/>
      <c r="H86" s="405">
        <f>ЛОТУС!$E$142</f>
        <v>0</v>
      </c>
      <c r="I86" s="406"/>
      <c r="J86" s="403"/>
      <c r="K86" s="404"/>
      <c r="L86" s="403"/>
      <c r="M86" s="404"/>
    </row>
    <row r="87" spans="1:13">
      <c r="A87" s="400" t="s">
        <v>111</v>
      </c>
      <c r="B87" s="401"/>
      <c r="C87" s="401"/>
      <c r="D87" s="401"/>
      <c r="E87" s="401"/>
      <c r="F87" s="401"/>
      <c r="G87" s="402"/>
      <c r="H87" s="403">
        <f>SUM(H86/H72*100)</f>
        <v>0</v>
      </c>
      <c r="I87" s="404"/>
      <c r="J87" s="403"/>
      <c r="K87" s="404"/>
      <c r="L87" s="403"/>
      <c r="M87" s="404"/>
    </row>
    <row r="88" spans="1:13">
      <c r="A88" s="400"/>
      <c r="B88" s="401"/>
      <c r="C88" s="401"/>
      <c r="D88" s="401"/>
      <c r="E88" s="401"/>
      <c r="F88" s="401"/>
      <c r="G88" s="402"/>
      <c r="H88" s="403"/>
      <c r="I88" s="404"/>
      <c r="J88" s="403"/>
      <c r="K88" s="404"/>
      <c r="L88" s="403"/>
      <c r="M88" s="404"/>
    </row>
    <row r="89" spans="1:13">
      <c r="A89" s="421" t="s">
        <v>186</v>
      </c>
      <c r="B89" s="422"/>
      <c r="C89" s="422"/>
      <c r="D89" s="422"/>
      <c r="E89" s="422"/>
      <c r="F89" s="422"/>
      <c r="G89" s="422"/>
      <c r="H89" s="423"/>
      <c r="I89" s="423"/>
      <c r="J89" s="423"/>
      <c r="K89" s="423"/>
      <c r="L89" s="423"/>
      <c r="M89" s="424"/>
    </row>
    <row r="90" spans="1:13">
      <c r="A90" s="397" t="s">
        <v>150</v>
      </c>
      <c r="B90" s="398"/>
      <c r="C90" s="398"/>
      <c r="D90" s="398"/>
      <c r="E90" s="398"/>
      <c r="F90" s="398"/>
      <c r="G90" s="399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391" t="s">
        <v>156</v>
      </c>
      <c r="B91" s="392" t="s">
        <v>156</v>
      </c>
      <c r="C91" s="392" t="s">
        <v>156</v>
      </c>
      <c r="D91" s="392" t="s">
        <v>156</v>
      </c>
      <c r="E91" s="392" t="s">
        <v>156</v>
      </c>
      <c r="F91" s="392" t="s">
        <v>156</v>
      </c>
      <c r="G91" s="393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391" t="s">
        <v>157</v>
      </c>
      <c r="B92" s="392" t="s">
        <v>157</v>
      </c>
      <c r="C92" s="392" t="s">
        <v>157</v>
      </c>
      <c r="D92" s="392" t="s">
        <v>157</v>
      </c>
      <c r="E92" s="392" t="s">
        <v>157</v>
      </c>
      <c r="F92" s="392" t="s">
        <v>157</v>
      </c>
      <c r="G92" s="393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91" t="s">
        <v>158</v>
      </c>
      <c r="B93" s="392" t="s">
        <v>158</v>
      </c>
      <c r="C93" s="392" t="s">
        <v>158</v>
      </c>
      <c r="D93" s="392" t="s">
        <v>158</v>
      </c>
      <c r="E93" s="392" t="s">
        <v>158</v>
      </c>
      <c r="F93" s="392" t="s">
        <v>158</v>
      </c>
      <c r="G93" s="393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391" t="s">
        <v>159</v>
      </c>
      <c r="B94" s="392" t="s">
        <v>159</v>
      </c>
      <c r="C94" s="392" t="s">
        <v>159</v>
      </c>
      <c r="D94" s="392" t="s">
        <v>159</v>
      </c>
      <c r="E94" s="392" t="s">
        <v>159</v>
      </c>
      <c r="F94" s="392" t="s">
        <v>159</v>
      </c>
      <c r="G94" s="393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91" t="s">
        <v>160</v>
      </c>
      <c r="B95" s="392" t="s">
        <v>160</v>
      </c>
      <c r="C95" s="392" t="s">
        <v>160</v>
      </c>
      <c r="D95" s="392" t="s">
        <v>160</v>
      </c>
      <c r="E95" s="392" t="s">
        <v>160</v>
      </c>
      <c r="F95" s="392" t="s">
        <v>160</v>
      </c>
      <c r="G95" s="393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1</v>
      </c>
      <c r="M95" s="62">
        <f t="shared" si="8"/>
        <v>1</v>
      </c>
    </row>
    <row r="96" spans="1:13" ht="15.75">
      <c r="A96" s="391" t="s">
        <v>161</v>
      </c>
      <c r="B96" s="392" t="s">
        <v>161</v>
      </c>
      <c r="C96" s="392" t="s">
        <v>161</v>
      </c>
      <c r="D96" s="392" t="s">
        <v>161</v>
      </c>
      <c r="E96" s="392" t="s">
        <v>161</v>
      </c>
      <c r="F96" s="392" t="s">
        <v>161</v>
      </c>
      <c r="G96" s="393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91" t="s">
        <v>162</v>
      </c>
      <c r="B97" s="392" t="s">
        <v>162</v>
      </c>
      <c r="C97" s="392" t="s">
        <v>162</v>
      </c>
      <c r="D97" s="392" t="s">
        <v>162</v>
      </c>
      <c r="E97" s="392" t="s">
        <v>162</v>
      </c>
      <c r="F97" s="392" t="s">
        <v>162</v>
      </c>
      <c r="G97" s="393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391" t="s">
        <v>163</v>
      </c>
      <c r="B98" s="392" t="s">
        <v>163</v>
      </c>
      <c r="C98" s="392" t="s">
        <v>163</v>
      </c>
      <c r="D98" s="392" t="s">
        <v>163</v>
      </c>
      <c r="E98" s="392" t="s">
        <v>163</v>
      </c>
      <c r="F98" s="392" t="s">
        <v>163</v>
      </c>
      <c r="G98" s="393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391" t="s">
        <v>164</v>
      </c>
      <c r="B99" s="392" t="s">
        <v>164</v>
      </c>
      <c r="C99" s="392" t="s">
        <v>164</v>
      </c>
      <c r="D99" s="392" t="s">
        <v>164</v>
      </c>
      <c r="E99" s="392" t="s">
        <v>164</v>
      </c>
      <c r="F99" s="392" t="s">
        <v>164</v>
      </c>
      <c r="G99" s="393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91" t="s">
        <v>165</v>
      </c>
      <c r="B100" s="392" t="s">
        <v>165</v>
      </c>
      <c r="C100" s="392" t="s">
        <v>165</v>
      </c>
      <c r="D100" s="392" t="s">
        <v>165</v>
      </c>
      <c r="E100" s="392" t="s">
        <v>165</v>
      </c>
      <c r="F100" s="392" t="s">
        <v>165</v>
      </c>
      <c r="G100" s="393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391" t="s">
        <v>166</v>
      </c>
      <c r="B101" s="392" t="s">
        <v>166</v>
      </c>
      <c r="C101" s="392" t="s">
        <v>166</v>
      </c>
      <c r="D101" s="392" t="s">
        <v>166</v>
      </c>
      <c r="E101" s="392" t="s">
        <v>166</v>
      </c>
      <c r="F101" s="392" t="s">
        <v>166</v>
      </c>
      <c r="G101" s="393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391" t="s">
        <v>167</v>
      </c>
      <c r="B102" s="392" t="s">
        <v>167</v>
      </c>
      <c r="C102" s="392" t="s">
        <v>167</v>
      </c>
      <c r="D102" s="392" t="s">
        <v>167</v>
      </c>
      <c r="E102" s="392" t="s">
        <v>167</v>
      </c>
      <c r="F102" s="392" t="s">
        <v>167</v>
      </c>
      <c r="G102" s="393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1</v>
      </c>
      <c r="M102" s="62">
        <f t="shared" si="8"/>
        <v>1</v>
      </c>
    </row>
    <row r="103" spans="1:13" ht="15.75">
      <c r="A103" s="391" t="s">
        <v>168</v>
      </c>
      <c r="B103" s="392" t="s">
        <v>168</v>
      </c>
      <c r="C103" s="392" t="s">
        <v>168</v>
      </c>
      <c r="D103" s="392" t="s">
        <v>168</v>
      </c>
      <c r="E103" s="392" t="s">
        <v>168</v>
      </c>
      <c r="F103" s="392" t="s">
        <v>168</v>
      </c>
      <c r="G103" s="393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391" t="s">
        <v>169</v>
      </c>
      <c r="B104" s="392" t="s">
        <v>169</v>
      </c>
      <c r="C104" s="392" t="s">
        <v>169</v>
      </c>
      <c r="D104" s="392" t="s">
        <v>169</v>
      </c>
      <c r="E104" s="392" t="s">
        <v>169</v>
      </c>
      <c r="F104" s="392" t="s">
        <v>169</v>
      </c>
      <c r="G104" s="393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91" t="s">
        <v>170</v>
      </c>
      <c r="B105" s="392" t="s">
        <v>170</v>
      </c>
      <c r="C105" s="392" t="s">
        <v>170</v>
      </c>
      <c r="D105" s="392" t="s">
        <v>170</v>
      </c>
      <c r="E105" s="392" t="s">
        <v>170</v>
      </c>
      <c r="F105" s="392" t="s">
        <v>170</v>
      </c>
      <c r="G105" s="393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391" t="s">
        <v>171</v>
      </c>
      <c r="B106" s="392" t="s">
        <v>171</v>
      </c>
      <c r="C106" s="392" t="s">
        <v>171</v>
      </c>
      <c r="D106" s="392" t="s">
        <v>171</v>
      </c>
      <c r="E106" s="392" t="s">
        <v>171</v>
      </c>
      <c r="F106" s="392" t="s">
        <v>171</v>
      </c>
      <c r="G106" s="393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91" t="s">
        <v>172</v>
      </c>
      <c r="B107" s="392" t="s">
        <v>172</v>
      </c>
      <c r="C107" s="392" t="s">
        <v>172</v>
      </c>
      <c r="D107" s="392" t="s">
        <v>172</v>
      </c>
      <c r="E107" s="392" t="s">
        <v>172</v>
      </c>
      <c r="F107" s="392" t="s">
        <v>172</v>
      </c>
      <c r="G107" s="393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391" t="s">
        <v>173</v>
      </c>
      <c r="B108" s="392" t="s">
        <v>173</v>
      </c>
      <c r="C108" s="392" t="s">
        <v>173</v>
      </c>
      <c r="D108" s="392" t="s">
        <v>173</v>
      </c>
      <c r="E108" s="392" t="s">
        <v>173</v>
      </c>
      <c r="F108" s="392" t="s">
        <v>173</v>
      </c>
      <c r="G108" s="393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91" t="s">
        <v>174</v>
      </c>
      <c r="B109" s="392" t="s">
        <v>174</v>
      </c>
      <c r="C109" s="392" t="s">
        <v>174</v>
      </c>
      <c r="D109" s="392" t="s">
        <v>174</v>
      </c>
      <c r="E109" s="392" t="s">
        <v>174</v>
      </c>
      <c r="F109" s="392" t="s">
        <v>174</v>
      </c>
      <c r="G109" s="393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91" t="s">
        <v>175</v>
      </c>
      <c r="B110" s="392" t="s">
        <v>175</v>
      </c>
      <c r="C110" s="392" t="s">
        <v>175</v>
      </c>
      <c r="D110" s="392" t="s">
        <v>175</v>
      </c>
      <c r="E110" s="392" t="s">
        <v>175</v>
      </c>
      <c r="F110" s="392" t="s">
        <v>175</v>
      </c>
      <c r="G110" s="393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91" t="s">
        <v>176</v>
      </c>
      <c r="B111" s="392" t="s">
        <v>176</v>
      </c>
      <c r="C111" s="392" t="s">
        <v>176</v>
      </c>
      <c r="D111" s="392" t="s">
        <v>176</v>
      </c>
      <c r="E111" s="392" t="s">
        <v>176</v>
      </c>
      <c r="F111" s="392" t="s">
        <v>176</v>
      </c>
      <c r="G111" s="393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91" t="s">
        <v>177</v>
      </c>
      <c r="B112" s="392" t="s">
        <v>177</v>
      </c>
      <c r="C112" s="392" t="s">
        <v>177</v>
      </c>
      <c r="D112" s="392" t="s">
        <v>177</v>
      </c>
      <c r="E112" s="392" t="s">
        <v>177</v>
      </c>
      <c r="F112" s="392" t="s">
        <v>177</v>
      </c>
      <c r="G112" s="393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91" t="s">
        <v>178</v>
      </c>
      <c r="B113" s="392" t="s">
        <v>178</v>
      </c>
      <c r="C113" s="392" t="s">
        <v>178</v>
      </c>
      <c r="D113" s="392" t="s">
        <v>178</v>
      </c>
      <c r="E113" s="392" t="s">
        <v>178</v>
      </c>
      <c r="F113" s="392" t="s">
        <v>178</v>
      </c>
      <c r="G113" s="393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91" t="s">
        <v>179</v>
      </c>
      <c r="B114" s="392" t="s">
        <v>179</v>
      </c>
      <c r="C114" s="392" t="s">
        <v>179</v>
      </c>
      <c r="D114" s="392" t="s">
        <v>179</v>
      </c>
      <c r="E114" s="392" t="s">
        <v>179</v>
      </c>
      <c r="F114" s="392" t="s">
        <v>179</v>
      </c>
      <c r="G114" s="393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91" t="s">
        <v>180</v>
      </c>
      <c r="B115" s="392" t="s">
        <v>180</v>
      </c>
      <c r="C115" s="392" t="s">
        <v>180</v>
      </c>
      <c r="D115" s="392" t="s">
        <v>180</v>
      </c>
      <c r="E115" s="392" t="s">
        <v>180</v>
      </c>
      <c r="F115" s="392" t="s">
        <v>180</v>
      </c>
      <c r="G115" s="393" t="s">
        <v>180</v>
      </c>
      <c r="H115" s="60">
        <f>ЛОТУС!E128</f>
        <v>0</v>
      </c>
      <c r="I115" s="54">
        <f>ЛОТУС!I128</f>
        <v>0</v>
      </c>
      <c r="J115" s="60">
        <f>ЛОТУС!H128</f>
        <v>0</v>
      </c>
      <c r="K115" s="54">
        <f>ЛОТУС!F128</f>
        <v>0</v>
      </c>
      <c r="L115" s="61">
        <f>ЛОТУС!G128</f>
        <v>3</v>
      </c>
      <c r="M115" s="62">
        <f t="shared" si="8"/>
        <v>3</v>
      </c>
    </row>
    <row r="116" spans="1:13" ht="15.75">
      <c r="A116" s="391" t="s">
        <v>181</v>
      </c>
      <c r="B116" s="392" t="s">
        <v>181</v>
      </c>
      <c r="C116" s="392" t="s">
        <v>181</v>
      </c>
      <c r="D116" s="392" t="s">
        <v>181</v>
      </c>
      <c r="E116" s="392" t="s">
        <v>181</v>
      </c>
      <c r="F116" s="392" t="s">
        <v>181</v>
      </c>
      <c r="G116" s="393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>
      <c r="A117" s="391" t="s">
        <v>182</v>
      </c>
      <c r="B117" s="392" t="s">
        <v>182</v>
      </c>
      <c r="C117" s="392" t="s">
        <v>182</v>
      </c>
      <c r="D117" s="392" t="s">
        <v>182</v>
      </c>
      <c r="E117" s="392" t="s">
        <v>182</v>
      </c>
      <c r="F117" s="392" t="s">
        <v>182</v>
      </c>
      <c r="G117" s="393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391" t="s">
        <v>183</v>
      </c>
      <c r="B118" s="392" t="s">
        <v>183</v>
      </c>
      <c r="C118" s="392" t="s">
        <v>183</v>
      </c>
      <c r="D118" s="392" t="s">
        <v>183</v>
      </c>
      <c r="E118" s="392" t="s">
        <v>183</v>
      </c>
      <c r="F118" s="392" t="s">
        <v>183</v>
      </c>
      <c r="G118" s="393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391" t="s">
        <v>184</v>
      </c>
      <c r="B119" s="392" t="s">
        <v>184</v>
      </c>
      <c r="C119" s="392" t="s">
        <v>184</v>
      </c>
      <c r="D119" s="392" t="s">
        <v>184</v>
      </c>
      <c r="E119" s="392" t="s">
        <v>184</v>
      </c>
      <c r="F119" s="392" t="s">
        <v>184</v>
      </c>
      <c r="G119" s="393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91" t="s">
        <v>185</v>
      </c>
      <c r="B120" s="392" t="s">
        <v>185</v>
      </c>
      <c r="C120" s="392" t="s">
        <v>185</v>
      </c>
      <c r="D120" s="392" t="s">
        <v>185</v>
      </c>
      <c r="E120" s="392" t="s">
        <v>185</v>
      </c>
      <c r="F120" s="392" t="s">
        <v>185</v>
      </c>
      <c r="G120" s="393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394" t="s">
        <v>44</v>
      </c>
      <c r="B121" s="395"/>
      <c r="C121" s="395"/>
      <c r="D121" s="395"/>
      <c r="E121" s="395"/>
      <c r="F121" s="395"/>
      <c r="G121" s="396"/>
      <c r="H121" s="58">
        <f>SUM(H91:H120)</f>
        <v>0</v>
      </c>
      <c r="I121" s="58">
        <f>SUM(I91:I120)</f>
        <v>0</v>
      </c>
      <c r="J121" s="58">
        <f>SUM(J91:J120)</f>
        <v>0</v>
      </c>
      <c r="K121" s="58">
        <f>SUM(K91:K120)</f>
        <v>0</v>
      </c>
      <c r="L121" s="58">
        <f>SUM(L91:L120)</f>
        <v>5</v>
      </c>
      <c r="M121" s="58">
        <f>SUM(M94:M120)</f>
        <v>5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6" sqref="I16"/>
    </sheetView>
  </sheetViews>
  <sheetFormatPr defaultRowHeight="15"/>
  <sheetData>
    <row r="1" spans="1:13" ht="26.25">
      <c r="A1" s="477" t="s">
        <v>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3" ht="18.75">
      <c r="A3" s="472" t="s">
        <v>5</v>
      </c>
      <c r="B3" s="473"/>
      <c r="C3" s="473"/>
      <c r="D3" s="473"/>
      <c r="E3" s="473"/>
      <c r="F3" s="473"/>
      <c r="G3" s="473"/>
      <c r="H3" s="474"/>
      <c r="I3" s="478" t="s">
        <v>291</v>
      </c>
      <c r="J3" s="470"/>
      <c r="K3" s="470"/>
      <c r="L3" s="470"/>
      <c r="M3" s="471"/>
    </row>
    <row r="4" spans="1:13" ht="18.75">
      <c r="A4" s="472" t="s">
        <v>6</v>
      </c>
      <c r="B4" s="473"/>
      <c r="C4" s="473"/>
      <c r="D4" s="473"/>
      <c r="E4" s="473"/>
      <c r="F4" s="473"/>
      <c r="G4" s="473"/>
      <c r="H4" s="474"/>
      <c r="I4" s="478" t="s">
        <v>292</v>
      </c>
      <c r="J4" s="470"/>
      <c r="K4" s="470"/>
      <c r="L4" s="470"/>
      <c r="M4" s="471"/>
    </row>
    <row r="5" spans="1:13" ht="18.75">
      <c r="A5" s="472" t="s">
        <v>7</v>
      </c>
      <c r="B5" s="473"/>
      <c r="C5" s="473"/>
      <c r="D5" s="473"/>
      <c r="E5" s="473"/>
      <c r="F5" s="473"/>
      <c r="G5" s="473"/>
      <c r="H5" s="474"/>
      <c r="I5" s="469" t="s">
        <v>293</v>
      </c>
      <c r="J5" s="470"/>
      <c r="K5" s="470"/>
      <c r="L5" s="470"/>
      <c r="M5" s="471"/>
    </row>
    <row r="6" spans="1:13" ht="18.75">
      <c r="A6" s="472" t="s">
        <v>294</v>
      </c>
      <c r="B6" s="473"/>
      <c r="C6" s="473"/>
      <c r="D6" s="473"/>
      <c r="E6" s="473"/>
      <c r="F6" s="473"/>
      <c r="G6" s="473"/>
      <c r="H6" s="474"/>
      <c r="I6" s="466">
        <v>637267</v>
      </c>
      <c r="J6" s="467"/>
      <c r="K6" s="467"/>
      <c r="L6" s="467"/>
      <c r="M6" s="468"/>
    </row>
    <row r="7" spans="1:13" ht="18.75">
      <c r="A7" s="472" t="s">
        <v>295</v>
      </c>
      <c r="B7" s="473"/>
      <c r="C7" s="473"/>
      <c r="D7" s="473"/>
      <c r="E7" s="473"/>
      <c r="F7" s="473"/>
      <c r="G7" s="473"/>
      <c r="H7" s="474"/>
      <c r="I7" s="466">
        <v>643324</v>
      </c>
      <c r="J7" s="467"/>
      <c r="K7" s="467"/>
      <c r="L7" s="467"/>
      <c r="M7" s="468"/>
    </row>
    <row r="8" spans="1:13" ht="34.5" customHeight="1">
      <c r="A8" s="472" t="s">
        <v>114</v>
      </c>
      <c r="B8" s="475"/>
      <c r="C8" s="475"/>
      <c r="D8" s="475"/>
      <c r="E8" s="475"/>
      <c r="F8" s="476" t="str">
        <f t="shared" ref="F8" si="0">$I$3</f>
        <v>III квартал 2019 г.</v>
      </c>
      <c r="G8" s="286"/>
      <c r="H8" s="287"/>
      <c r="I8" s="466">
        <v>0</v>
      </c>
      <c r="J8" s="467"/>
      <c r="K8" s="467"/>
      <c r="L8" s="467"/>
      <c r="M8" s="468"/>
    </row>
    <row r="9" spans="1:13" ht="35.25" customHeight="1">
      <c r="A9" s="472" t="s">
        <v>114</v>
      </c>
      <c r="B9" s="475"/>
      <c r="C9" s="475"/>
      <c r="D9" s="475"/>
      <c r="E9" s="475"/>
      <c r="F9" s="476" t="str">
        <f t="shared" ref="F9" si="1">$I$4</f>
        <v>III квартал 2018 г.</v>
      </c>
      <c r="G9" s="286"/>
      <c r="H9" s="287"/>
      <c r="I9" s="466">
        <v>0</v>
      </c>
      <c r="J9" s="467"/>
      <c r="K9" s="467"/>
      <c r="L9" s="467"/>
      <c r="M9" s="468"/>
    </row>
    <row r="10" spans="1:13" ht="37.5" customHeight="1">
      <c r="A10" s="472" t="s">
        <v>114</v>
      </c>
      <c r="B10" s="475"/>
      <c r="C10" s="475"/>
      <c r="D10" s="475"/>
      <c r="E10" s="475"/>
      <c r="F10" s="476" t="str">
        <f t="shared" ref="F10" si="2">$I$5</f>
        <v>II квартал 2019 г.</v>
      </c>
      <c r="G10" s="286"/>
      <c r="H10" s="287"/>
      <c r="I10" s="466">
        <v>0</v>
      </c>
      <c r="J10" s="467"/>
      <c r="K10" s="467"/>
      <c r="L10" s="467"/>
      <c r="M10" s="468"/>
    </row>
    <row r="11" spans="1:13" ht="33.75" customHeight="1">
      <c r="A11" s="472" t="s">
        <v>115</v>
      </c>
      <c r="B11" s="475"/>
      <c r="C11" s="475"/>
      <c r="D11" s="475"/>
      <c r="E11" s="475"/>
      <c r="F11" s="476" t="str">
        <f t="shared" ref="F11" si="3">$I$3</f>
        <v>III квартал 2019 г.</v>
      </c>
      <c r="G11" s="286"/>
      <c r="H11" s="287"/>
      <c r="I11" s="466">
        <v>0</v>
      </c>
      <c r="J11" s="467"/>
      <c r="K11" s="467"/>
      <c r="L11" s="467"/>
      <c r="M11" s="468"/>
    </row>
    <row r="12" spans="1:13" ht="34.5" customHeight="1">
      <c r="A12" s="472" t="s">
        <v>115</v>
      </c>
      <c r="B12" s="475"/>
      <c r="C12" s="475"/>
      <c r="D12" s="475"/>
      <c r="E12" s="475"/>
      <c r="F12" s="476" t="str">
        <f t="shared" ref="F12" si="4">$I$4</f>
        <v>III квартал 2018 г.</v>
      </c>
      <c r="G12" s="286"/>
      <c r="H12" s="287"/>
      <c r="I12" s="466">
        <v>1</v>
      </c>
      <c r="J12" s="467"/>
      <c r="K12" s="467"/>
      <c r="L12" s="467"/>
      <c r="M12" s="468"/>
    </row>
    <row r="13" spans="1:13" ht="35.25" customHeight="1">
      <c r="A13" s="472" t="s">
        <v>115</v>
      </c>
      <c r="B13" s="475"/>
      <c r="C13" s="475"/>
      <c r="D13" s="475"/>
      <c r="E13" s="475"/>
      <c r="F13" s="476" t="str">
        <f t="shared" ref="F13" si="5">$I$5</f>
        <v>II квартал 2019 г.</v>
      </c>
      <c r="G13" s="286"/>
      <c r="H13" s="287"/>
      <c r="I13" s="466">
        <v>0</v>
      </c>
      <c r="J13" s="467"/>
      <c r="K13" s="467"/>
      <c r="L13" s="467"/>
      <c r="M13" s="468"/>
    </row>
    <row r="14" spans="1:13" ht="18.75">
      <c r="A14" s="472"/>
      <c r="B14" s="473"/>
      <c r="C14" s="473"/>
      <c r="D14" s="473"/>
      <c r="E14" s="473"/>
      <c r="F14" s="473"/>
      <c r="G14" s="473"/>
      <c r="H14" s="474"/>
      <c r="I14" s="469"/>
      <c r="J14" s="470"/>
      <c r="K14" s="470"/>
      <c r="L14" s="470"/>
      <c r="M14" s="471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23</v>
      </c>
      <c r="F3" s="67">
        <v>13</v>
      </c>
      <c r="G3" s="67">
        <v>17</v>
      </c>
    </row>
    <row r="4" spans="1:9">
      <c r="A4" s="66">
        <v>3</v>
      </c>
      <c r="B4" s="67" t="s">
        <v>194</v>
      </c>
      <c r="E4" s="67">
        <v>15</v>
      </c>
      <c r="F4" s="67">
        <v>2</v>
      </c>
      <c r="G4" s="67">
        <v>0</v>
      </c>
    </row>
    <row r="5" spans="1:9">
      <c r="A5" s="66">
        <v>4</v>
      </c>
      <c r="B5" s="67" t="s">
        <v>195</v>
      </c>
      <c r="E5" s="67">
        <v>8</v>
      </c>
      <c r="F5" s="67">
        <v>11</v>
      </c>
      <c r="G5" s="67">
        <v>1</v>
      </c>
    </row>
    <row r="6" spans="1:9">
      <c r="A6" s="66">
        <v>5</v>
      </c>
      <c r="B6" s="67" t="s">
        <v>196</v>
      </c>
      <c r="E6" s="67">
        <v>0</v>
      </c>
      <c r="F6" s="67">
        <v>0</v>
      </c>
      <c r="G6" s="67">
        <v>0</v>
      </c>
    </row>
    <row r="7" spans="1:9">
      <c r="A7" s="66">
        <v>6</v>
      </c>
      <c r="B7" s="67" t="s">
        <v>197</v>
      </c>
      <c r="E7" s="67">
        <v>12</v>
      </c>
      <c r="F7" s="67">
        <v>13</v>
      </c>
      <c r="G7" s="67">
        <v>17</v>
      </c>
      <c r="I7" s="67" t="s">
        <v>198</v>
      </c>
    </row>
    <row r="8" spans="1:9">
      <c r="A8" s="66">
        <v>7</v>
      </c>
      <c r="B8" s="67" t="s">
        <v>199</v>
      </c>
      <c r="E8" s="67">
        <v>1</v>
      </c>
      <c r="F8" s="67">
        <v>0</v>
      </c>
      <c r="G8" s="67">
        <v>0</v>
      </c>
      <c r="I8" s="67" t="s">
        <v>200</v>
      </c>
    </row>
    <row r="9" spans="1:9">
      <c r="A9" s="66">
        <v>8</v>
      </c>
      <c r="B9" s="67" t="s">
        <v>201</v>
      </c>
      <c r="E9" s="67">
        <v>0</v>
      </c>
      <c r="F9" s="67">
        <v>0</v>
      </c>
      <c r="G9" s="67">
        <v>0</v>
      </c>
      <c r="I9" s="67" t="s">
        <v>202</v>
      </c>
    </row>
    <row r="10" spans="1:9">
      <c r="A10" s="66">
        <v>9</v>
      </c>
      <c r="B10" s="67" t="s">
        <v>203</v>
      </c>
      <c r="E10" s="67">
        <v>23</v>
      </c>
      <c r="F10" s="67">
        <v>13</v>
      </c>
      <c r="G10" s="67">
        <v>17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1</v>
      </c>
      <c r="F16" s="67">
        <v>0</v>
      </c>
      <c r="G16" s="67">
        <v>0</v>
      </c>
      <c r="I16" s="67" t="s">
        <v>214</v>
      </c>
    </row>
    <row r="17" spans="1:9">
      <c r="A17" s="66">
        <v>16</v>
      </c>
      <c r="B17" s="67" t="s">
        <v>215</v>
      </c>
      <c r="E17" s="67">
        <v>2</v>
      </c>
      <c r="F17" s="67">
        <v>1</v>
      </c>
      <c r="G17" s="67">
        <v>0</v>
      </c>
      <c r="I17" s="67" t="s">
        <v>216</v>
      </c>
    </row>
    <row r="18" spans="1:9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>
      <c r="A19" s="66">
        <v>18</v>
      </c>
      <c r="B19" s="67" t="s">
        <v>219</v>
      </c>
      <c r="E19" s="67">
        <v>0</v>
      </c>
      <c r="F19" s="67">
        <v>1</v>
      </c>
      <c r="G19" s="67">
        <v>0</v>
      </c>
      <c r="I19" s="67" t="s">
        <v>220</v>
      </c>
    </row>
    <row r="20" spans="1:9">
      <c r="A20" s="66">
        <v>19</v>
      </c>
      <c r="B20" s="67" t="s">
        <v>221</v>
      </c>
      <c r="E20" s="67">
        <v>20</v>
      </c>
      <c r="F20" s="67">
        <v>12</v>
      </c>
      <c r="G20" s="67">
        <v>17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>
      <c r="A26" s="66">
        <v>25</v>
      </c>
      <c r="B26" s="67" t="s">
        <v>232</v>
      </c>
      <c r="E26" s="67">
        <v>0</v>
      </c>
      <c r="F26" s="67">
        <v>2</v>
      </c>
      <c r="G26" s="67">
        <v>1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7</v>
      </c>
      <c r="F31" s="67">
        <v>13</v>
      </c>
      <c r="G31" s="67">
        <v>10</v>
      </c>
    </row>
    <row r="32" spans="1:9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1</v>
      </c>
      <c r="F36" s="67">
        <v>0</v>
      </c>
      <c r="G36" s="67">
        <v>0</v>
      </c>
      <c r="I36" s="67" t="s">
        <v>160</v>
      </c>
    </row>
    <row r="37" spans="2:9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>
      <c r="B38" s="66">
        <v>7</v>
      </c>
      <c r="C38" s="67" t="s">
        <v>162</v>
      </c>
      <c r="E38" s="67">
        <v>0</v>
      </c>
      <c r="F38" s="67">
        <v>0</v>
      </c>
      <c r="G38" s="67">
        <v>2</v>
      </c>
      <c r="I38" s="67" t="s">
        <v>162</v>
      </c>
    </row>
    <row r="39" spans="2:9">
      <c r="B39" s="66">
        <v>8</v>
      </c>
      <c r="C39" s="67" t="s">
        <v>163</v>
      </c>
      <c r="E39" s="67">
        <v>0</v>
      </c>
      <c r="F39" s="67">
        <v>0</v>
      </c>
      <c r="G39" s="67">
        <v>0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>
      <c r="B43" s="66">
        <v>12</v>
      </c>
      <c r="C43" s="67" t="s">
        <v>167</v>
      </c>
      <c r="E43" s="67">
        <v>1</v>
      </c>
      <c r="F43" s="67">
        <v>0</v>
      </c>
      <c r="G43" s="67">
        <v>0</v>
      </c>
      <c r="I43" s="67" t="s">
        <v>167</v>
      </c>
    </row>
    <row r="44" spans="2:9">
      <c r="B44" s="66">
        <v>13</v>
      </c>
      <c r="C44" s="67" t="s">
        <v>168</v>
      </c>
      <c r="E44" s="67">
        <v>0</v>
      </c>
      <c r="F44" s="67">
        <v>0</v>
      </c>
      <c r="G44" s="67">
        <v>0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0</v>
      </c>
      <c r="F46" s="67">
        <v>0</v>
      </c>
      <c r="G46" s="67">
        <v>0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3</v>
      </c>
      <c r="F56" s="67">
        <v>11</v>
      </c>
      <c r="G56" s="67">
        <v>6</v>
      </c>
      <c r="I56" s="67" t="s">
        <v>180</v>
      </c>
    </row>
    <row r="57" spans="2:9">
      <c r="C57" s="67" t="s">
        <v>181</v>
      </c>
      <c r="E57" s="67">
        <v>0</v>
      </c>
      <c r="F57" s="67">
        <v>1</v>
      </c>
      <c r="G57" s="67">
        <v>0</v>
      </c>
      <c r="I57" s="67" t="s">
        <v>181</v>
      </c>
    </row>
    <row r="58" spans="2:9">
      <c r="C58" s="67" t="s">
        <v>182</v>
      </c>
      <c r="E58" s="67">
        <v>0</v>
      </c>
      <c r="F58" s="67">
        <v>0</v>
      </c>
      <c r="G58" s="67">
        <v>0</v>
      </c>
      <c r="I58" s="67" t="s">
        <v>182</v>
      </c>
    </row>
    <row r="59" spans="2:9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0</v>
      </c>
      <c r="F61" s="67">
        <v>0</v>
      </c>
      <c r="G61" s="67">
        <v>0</v>
      </c>
      <c r="I61" s="67" t="s">
        <v>185</v>
      </c>
    </row>
    <row r="62" spans="2:9">
      <c r="C62" s="67" t="s">
        <v>237</v>
      </c>
      <c r="E62" s="67">
        <v>15</v>
      </c>
      <c r="F62" s="67">
        <v>0</v>
      </c>
      <c r="G62" s="67">
        <v>6</v>
      </c>
      <c r="I62" s="67" t="s">
        <v>237</v>
      </c>
    </row>
    <row r="63" spans="2:9">
      <c r="C63" s="67" t="s">
        <v>238</v>
      </c>
      <c r="E63" s="67">
        <v>2</v>
      </c>
      <c r="F63" s="67">
        <v>1</v>
      </c>
      <c r="G63" s="67">
        <v>2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1</v>
      </c>
      <c r="F68" s="67">
        <v>0</v>
      </c>
      <c r="G68" s="67">
        <v>0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1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0</v>
      </c>
      <c r="F75" s="67">
        <v>0</v>
      </c>
      <c r="G75" s="67">
        <v>0</v>
      </c>
      <c r="I75" s="67" t="s">
        <v>247</v>
      </c>
    </row>
    <row r="76" spans="1:9">
      <c r="C76" s="66">
        <v>4</v>
      </c>
      <c r="D76" s="67" t="s">
        <v>66</v>
      </c>
      <c r="E76" s="67">
        <v>0</v>
      </c>
      <c r="F76" s="67">
        <v>0</v>
      </c>
      <c r="G76" s="67">
        <v>0</v>
      </c>
      <c r="I76" s="67" t="s">
        <v>248</v>
      </c>
    </row>
    <row r="77" spans="1:9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2</v>
      </c>
      <c r="F79" s="67">
        <v>1</v>
      </c>
      <c r="G79" s="67">
        <v>3</v>
      </c>
      <c r="I79" s="67" t="s">
        <v>250</v>
      </c>
    </row>
    <row r="80" spans="1:9">
      <c r="C80" s="66">
        <v>2</v>
      </c>
      <c r="D80" s="67" t="s">
        <v>69</v>
      </c>
      <c r="E80" s="67">
        <v>1</v>
      </c>
      <c r="F80" s="67">
        <v>6</v>
      </c>
      <c r="G80" s="67">
        <v>0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17</v>
      </c>
      <c r="F82" s="67">
        <v>5</v>
      </c>
      <c r="G82" s="67">
        <v>14</v>
      </c>
      <c r="I82" s="67" t="s">
        <v>253</v>
      </c>
    </row>
    <row r="83" spans="2:9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1</v>
      </c>
      <c r="F92" s="67">
        <v>0</v>
      </c>
      <c r="G92" s="67">
        <v>0</v>
      </c>
      <c r="I92" s="67" t="s">
        <v>263</v>
      </c>
    </row>
    <row r="93" spans="2:9">
      <c r="C93" s="66">
        <v>3</v>
      </c>
      <c r="D93" s="67" t="s">
        <v>264</v>
      </c>
      <c r="E93" s="67">
        <v>0</v>
      </c>
      <c r="F93" s="67">
        <v>1</v>
      </c>
      <c r="G93" s="67">
        <v>0</v>
      </c>
      <c r="I93" s="67" t="s">
        <v>265</v>
      </c>
    </row>
    <row r="94" spans="2:9">
      <c r="C94" s="66">
        <v>4</v>
      </c>
      <c r="D94" s="67" t="s">
        <v>266</v>
      </c>
      <c r="E94" s="67">
        <v>0</v>
      </c>
      <c r="F94" s="67">
        <v>0</v>
      </c>
      <c r="G94" s="67">
        <v>0</v>
      </c>
      <c r="I94" s="67" t="s">
        <v>267</v>
      </c>
    </row>
    <row r="95" spans="2:9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1</v>
      </c>
      <c r="F96" s="67">
        <v>0</v>
      </c>
      <c r="G96" s="67">
        <v>0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1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2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1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0</v>
      </c>
      <c r="F128" s="67">
        <v>0</v>
      </c>
      <c r="G128" s="67">
        <v>3</v>
      </c>
      <c r="H128" s="67">
        <v>0</v>
      </c>
      <c r="I128" s="67">
        <v>0</v>
      </c>
      <c r="K128" s="67">
        <v>0</v>
      </c>
      <c r="L128" s="67">
        <v>0</v>
      </c>
      <c r="M128" s="67">
        <v>11</v>
      </c>
      <c r="N128" s="67">
        <v>0</v>
      </c>
      <c r="O128" s="67">
        <v>0</v>
      </c>
      <c r="Q128" s="67">
        <v>0</v>
      </c>
      <c r="R128" s="67">
        <v>0</v>
      </c>
      <c r="S128" s="67">
        <v>6</v>
      </c>
      <c r="T128" s="67">
        <v>0</v>
      </c>
      <c r="U128" s="67">
        <v>0</v>
      </c>
    </row>
    <row r="129" spans="1:21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1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23</v>
      </c>
      <c r="F136" s="67">
        <v>12</v>
      </c>
      <c r="G136" s="67">
        <v>17</v>
      </c>
    </row>
    <row r="137" spans="1:21">
      <c r="B137" s="66">
        <v>2</v>
      </c>
      <c r="C137" s="71" t="s">
        <v>284</v>
      </c>
      <c r="E137" s="67">
        <v>0</v>
      </c>
      <c r="F137" s="67">
        <v>3</v>
      </c>
      <c r="G137" s="67">
        <v>0</v>
      </c>
    </row>
    <row r="138" spans="1:21">
      <c r="B138" s="66">
        <v>3</v>
      </c>
      <c r="C138" s="71" t="s">
        <v>285</v>
      </c>
      <c r="E138" s="67">
        <v>23</v>
      </c>
      <c r="F138" s="67">
        <v>11</v>
      </c>
      <c r="G138" s="67">
        <v>17</v>
      </c>
    </row>
    <row r="139" spans="1:21">
      <c r="B139" s="66">
        <v>4</v>
      </c>
      <c r="C139" s="71" t="s">
        <v>286</v>
      </c>
      <c r="E139" s="67">
        <v>1</v>
      </c>
      <c r="F139" s="67">
        <v>0</v>
      </c>
      <c r="G139" s="67">
        <v>0</v>
      </c>
    </row>
    <row r="140" spans="1:21">
      <c r="B140" s="66">
        <v>5</v>
      </c>
      <c r="C140" s="71" t="s">
        <v>287</v>
      </c>
      <c r="E140" s="67">
        <v>22</v>
      </c>
      <c r="F140" s="67">
        <v>9</v>
      </c>
      <c r="G140" s="67">
        <v>17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0</v>
      </c>
      <c r="F142" s="67">
        <v>1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Глубоковская Любовь Васильевна</cp:lastModifiedBy>
  <cp:lastPrinted>2016-09-02T08:11:48Z</cp:lastPrinted>
  <dcterms:created xsi:type="dcterms:W3CDTF">2015-03-05T09:06:58Z</dcterms:created>
  <dcterms:modified xsi:type="dcterms:W3CDTF">2020-08-21T10:10:02Z</dcterms:modified>
</cp:coreProperties>
</file>