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 refMode="R1C1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H141" i="1" s="1"/>
  <c r="J5" i="3"/>
  <c r="H140" i="1" s="1"/>
  <c r="L4" i="3"/>
  <c r="J4"/>
  <c r="E140" i="1" s="1"/>
  <c r="H4" i="3"/>
  <c r="E109" i="1" s="1"/>
  <c r="H6" i="3"/>
  <c r="H5"/>
  <c r="H109" i="1" s="1"/>
  <c r="L7" i="3" l="1"/>
  <c r="L14" s="1"/>
  <c r="E141" i="1"/>
  <c r="L221"/>
  <c r="L18" i="3"/>
  <c r="J18"/>
  <c r="H18"/>
  <c r="L459" i="1" l="1"/>
  <c r="K459"/>
  <c r="A316"/>
  <c r="N322"/>
  <c r="M459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E459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459" i="1"/>
  <c r="H264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C459" l="1"/>
  <c r="J73" i="3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E139" i="1" s="1"/>
  <c r="H9" i="3"/>
  <c r="H139" i="1" s="1"/>
  <c r="J8" i="3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L169" i="1"/>
  <c r="J15" i="3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<sst xmlns="http://schemas.openxmlformats.org/spreadsheetml/2006/main" count="858" uniqueCount="296">
  <si>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</si>
  <si>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</si>
  <si>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</si>
  <si>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</si>
  <si>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</si>
  <si>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</si>
  <si>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</si>
  <si>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</si>
  <si>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</si>
  <si>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</si>
  <si>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</si>
  <si>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</si>
  <si>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</si>
  <si>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</si>
  <si>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</si>
  <si>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</si>
  <si>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</si>
  <si>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</si>
  <si>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</si>
  <si>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</si>
  <si>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</si>
  <si>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</si>
  <si>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</si>
  <si>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</si>
  <si>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</si>
  <si>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</si>
  <si>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</si>
  <si>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</si>
  <si>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</si>
  <si>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</si>
  <si>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</si>
  <si>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</si>
  <si>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</si>
  <si>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</si>
  <si>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</si>
  <si>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</si>
  <si>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</si>
  <si>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</si>
  <si>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</si>
  <si>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</si>
  <si>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</si>
  <si>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</si>
  <si>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</si>
  <si>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</si>
  <si>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</si>
  <si>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</si>
  <si>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</si>
  <si>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</si>
  <si>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</si>
  <si>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</si>
  <si>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</si>
  <si>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</si>
  <si>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</si>
  <si>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</si>
  <si>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</si>
  <si>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</si>
  <si>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</si>
  <si>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</si>
  <si>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</si>
  <si>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</si>
  <si>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</si>
  <si>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</si>
  <si>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</si>
  <si>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</si>
  <si>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</si>
  <si>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</si>
  <si>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</si>
  <si>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</si>
  <si>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</si>
  <si>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</si>
  <si>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</si>
  <si>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</si>
  <si>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</si>
  <si>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</si>
  <si>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</si>
  <si>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</si>
  <si>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</si>
  <si>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</si>
  <si>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</si>
  <si>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</si>
  <si>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</si>
  <si>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</si>
  <si>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</si>
  <si>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</si>
  <si>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</si>
  <si>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</si>
  <si>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</si>
  <si>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</si>
  <si>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</si>
  <si>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</si>
  <si>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</si>
  <si>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</si>
  <si>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</si>
  <si>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</si>
  <si>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</si>
  <si>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</si>
  <si>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</si>
  <si>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</si>
  <si>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</si>
  <si>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</si>
  <si>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</si>
  <si>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</si>
  <si>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</si>
  <si>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</si>
  <si>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</si>
  <si>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</si>
  <si>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</si>
  <si>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</si>
  <si>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</si>
  <si>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</si>
  <si>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</si>
  <si>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</si>
  <si>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</si>
  <si>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</si>
  <si>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</si>
  <si>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</si>
  <si>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</si>
  <si>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</si>
  <si>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</si>
  <si>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</si>
  <si>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</si>
  <si>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</si>
  <si>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</si>
  <si>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</si>
  <si>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</si>
  <si>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</si>
  <si>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</si>
  <si>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</si>
  <si>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</si>
  <si>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</si>
  <si>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</si>
  <si>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</si>
  <si>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</si>
  <si>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</si>
  <si>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</si>
  <si>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</si>
  <si>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</si>
  <si>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</si>
  <si>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</si>
  <si>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</si>
  <si>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</si>
  <si>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</si>
  <si>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</si>
  <si>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</si>
  <si>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</si>
  <si>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</si>
  <si>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</si>
  <si>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</si>
  <si>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</si>
  <si>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</si>
  <si>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</si>
  <si>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</si>
  <si>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</si>
  <si>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</si>
  <si>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</si>
  <si>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</si>
  <si>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</si>
  <si>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</si>
  <si>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</si>
  <si>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</si>
  <si>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</si>
  <si>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</si>
  <si>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</si>
  <si>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</si>
  <si>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</si>
  <si>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</si>
  <si>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</si>
  <si>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</si>
  <si>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</si>
  <si>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</si>
  <si>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</si>
  <si>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</si>
  <si>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</si>
  <si>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</si>
  <si>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</si>
  <si>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</si>
  <si>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</si>
  <si>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</si>
  <si>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</si>
  <si>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</si>
  <si>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</si>
  <si>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</si>
  <si>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</si>
  <si>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</si>
  <si>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</si>
  <si>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</si>
  <si>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</si>
  <si>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</si>
  <si>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</si>
  <si>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</si>
  <si>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</si>
  <si>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</si>
  <si>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</si>
  <si>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</si>
  <si>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</si>
  <si>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</si>
  <si>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</si>
  <si>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</si>
  <si>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</si>
  <si>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</si>
  <si>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</si>
  <si>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</si>
  <si>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</si>
  <si>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</si>
  <si>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</si>
  <si>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</si>
  <si>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</si>
  <si>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</si>
  <si>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</si>
  <si>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</si>
  <si>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</si>
  <si>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</si>
  <si>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</si>
  <si>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</si>
  <si>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</si>
  <si>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</si>
  <si>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</si>
  <si>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</si>
  <si>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</si>
  <si>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</si>
  <si>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</si>
  <si>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</si>
  <si>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</si>
  <si>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</si>
  <si>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</si>
  <si>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</si>
  <si>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</si>
  <si>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</si>
  <si>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</si>
  <si>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</si>
  <si>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</si>
  <si>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</si>
  <si>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</si>
  <si>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</si>
  <si>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</si>
  <si>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</si>
  <si>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</si>
  <si>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</si>
  <si>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</si>
  <si>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</si>
  <si>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</si>
  <si>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</si>
  <si>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</si>
  <si>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</si>
  <si>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</si>
  <si>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</si>
  <si>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</si>
  <si>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</si>
  <si>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</si>
  <si>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</si>
  <si>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</si>
  <si>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</si>
  <si>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</si>
  <si>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</si>
  <si>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</si>
  <si>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</si>
  <si>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</si>
  <si>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</si>
  <si>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</si>
  <si>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</si>
  <si>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</si>
  <si>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</si>
  <si>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</si>
  <si>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</si>
  <si>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</si>
  <si>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</si>
  <si>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</si>
  <si>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</si>
  <si>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</si>
  <si>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</si>
  <si>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</si>
  <si>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</si>
  <si>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</si>
  <si>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</si>
  <si>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</si>
  <si>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</si>
  <si>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</si>
  <si>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</si>
  <si>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</si>
  <si>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</si>
  <si>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</si>
  <si>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</si>
  <si>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</si>
  <si>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</si>
  <si>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</si>
  <si>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</si>
  <si>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</si>
  <si>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</si>
  <si>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</si>
  <si>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</si>
  <si>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</si>
  <si>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Количество жителей Костромской области (2020 г.)</t>
  </si>
  <si>
    <t>Количество жителей Костромской области (2019г.)</t>
  </si>
  <si>
    <t>I квартал 2022 г.</t>
  </si>
  <si>
    <t>I квартал 2023 г.</t>
  </si>
  <si>
    <t>IV квартал 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</si>
</sst>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21"/>
          <c:h val="0.74764842072172721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9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47E-2"/>
                  <c:y val="-3.2288696540914608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7</c:v>
                </c:pt>
                <c:pt idx="2">
                  <c:v>9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38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89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9</c:v>
                </c:pt>
                <c:pt idx="2">
                  <c:v>6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3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91E-3"/>
                  <c:y val="7.4564007256058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1</c:v>
                </c:pt>
                <c:pt idx="2">
                  <c:v>0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77710080"/>
        <c:axId val="77711616"/>
        <c:axId val="0"/>
      </c:bar3DChart>
      <c:catAx>
        <c:axId val="77710080"/>
        <c:scaling>
          <c:orientation val="minMax"/>
        </c:scaling>
        <c:delete val="1"/>
        <c:axPos val="b"/>
        <c:majorTickMark val="none"/>
        <c:tickLblPos val="none"/>
        <c:crossAx val="77711616"/>
        <c:crosses val="autoZero"/>
        <c:auto val="1"/>
        <c:lblAlgn val="ctr"/>
        <c:lblOffset val="100"/>
      </c:catAx>
      <c:valAx>
        <c:axId val="77711616"/>
        <c:scaling>
          <c:orientation val="minMax"/>
        </c:scaling>
        <c:delete val="1"/>
        <c:axPos val="l"/>
        <c:numFmt formatCode="0%" sourceLinked="1"/>
        <c:tickLblPos val="none"/>
        <c:crossAx val="7771008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402E-3"/>
          <c:y val="4.5356720180308557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 квартал 2023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IV квартал 2022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marker val="1"/>
        <c:axId val="77634944"/>
        <c:axId val="77640832"/>
      </c:lineChart>
      <c:catAx>
        <c:axId val="77634944"/>
        <c:scaling>
          <c:orientation val="minMax"/>
        </c:scaling>
        <c:axPos val="b"/>
        <c:tickLblPos val="nextTo"/>
        <c:crossAx val="77640832"/>
        <c:crosses val="autoZero"/>
        <c:auto val="1"/>
        <c:lblAlgn val="ctr"/>
        <c:lblOffset val="100"/>
      </c:catAx>
      <c:valAx>
        <c:axId val="77640832"/>
        <c:scaling>
          <c:orientation val="minMax"/>
        </c:scaling>
        <c:axPos val="l"/>
        <c:majorGridlines/>
        <c:numFmt formatCode="General" sourceLinked="1"/>
        <c:tickLblPos val="nextTo"/>
        <c:crossAx val="7763494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9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52.941176470588239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41.17647058823529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5.8823529411764701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marker val="1"/>
        <c:axId val="79532416"/>
        <c:axId val="79533952"/>
      </c:lineChart>
      <c:catAx>
        <c:axId val="795324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79533952"/>
        <c:crosses val="autoZero"/>
        <c:lblAlgn val="ctr"/>
        <c:lblOffset val="100"/>
      </c:catAx>
      <c:valAx>
        <c:axId val="79533952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79532416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06E-2"/>
          <c:y val="3.2075485994125415E-2"/>
          <c:w val="0.96708761445906943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11</c:v>
                </c:pt>
                <c:pt idx="1">
                  <c:v>12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axId val="79438976"/>
        <c:axId val="79440512"/>
      </c:barChart>
      <c:catAx>
        <c:axId val="7943897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79440512"/>
        <c:crosses val="autoZero"/>
        <c:auto val="1"/>
        <c:lblAlgn val="ctr"/>
        <c:lblOffset val="100"/>
      </c:catAx>
      <c:valAx>
        <c:axId val="79440512"/>
        <c:scaling>
          <c:orientation val="minMax"/>
        </c:scaling>
        <c:axPos val="l"/>
        <c:majorGridlines/>
        <c:numFmt formatCode="General" sourceLinked="1"/>
        <c:tickLblPos val="nextTo"/>
        <c:crossAx val="7943897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62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64.705882352941174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977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7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98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5.8823529411764701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29.411764705882355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79562624"/>
        <c:axId val="79564160"/>
      </c:lineChart>
      <c:catAx>
        <c:axId val="7956262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79564160"/>
        <c:crosses val="autoZero"/>
        <c:lblAlgn val="ctr"/>
        <c:lblOffset val="100"/>
      </c:catAx>
      <c:valAx>
        <c:axId val="79564160"/>
        <c:scaling>
          <c:orientation val="minMax"/>
        </c:scaling>
        <c:axPos val="l"/>
        <c:majorGridlines/>
        <c:numFmt formatCode="0.00" sourceLinked="1"/>
        <c:tickLblPos val="nextTo"/>
        <c:crossAx val="79562624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15E-2"/>
          <c:y val="3.2075485994125415E-2"/>
          <c:w val="0.9730685153782026"/>
          <c:h val="0.1239158762485876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67" l="1.1151960784313726" r="0.70000000000000062" t="0.75000000000000167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88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 квартал 2023 г.</c:v>
                </c:pt>
                <c:pt idx="1">
                  <c:v>I квартал 2022 г.</c:v>
                </c:pt>
                <c:pt idx="2">
                  <c:v>IV квартал 2022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0.26676416635413414</c:v>
                </c:pt>
                <c:pt idx="1">
                  <c:v>0.23538014678305955</c:v>
                </c:pt>
                <c:pt idx="2">
                  <c:v>3.1088533926917072E-2</c:v>
                </c:pt>
              </c:numCache>
            </c:numRef>
          </c:val>
        </c:ser>
        <c:marker val="1"/>
        <c:axId val="79625216"/>
        <c:axId val="80683776"/>
      </c:lineChart>
      <c:catAx>
        <c:axId val="7962521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0683776"/>
        <c:crosses val="autoZero"/>
        <c:auto val="1"/>
        <c:lblAlgn val="ctr"/>
        <c:lblOffset val="100"/>
      </c:catAx>
      <c:valAx>
        <c:axId val="80683776"/>
        <c:scaling>
          <c:orientation val="minMax"/>
        </c:scaling>
        <c:axPos val="l"/>
        <c:majorGridlines/>
        <c:numFmt formatCode="0.000" sourceLinked="1"/>
        <c:tickLblPos val="nextTo"/>
        <c:crossAx val="7962521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38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1.127488868785915E-2"/>
                  <c:y val="0.15801975893707926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3991770635438076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1.9349596716532424E-2"/>
                  <c:y val="3.6173674751173092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80720256"/>
        <c:axId val="80721792"/>
        <c:axId val="0"/>
      </c:bar3DChart>
      <c:catAx>
        <c:axId val="80720256"/>
        <c:scaling>
          <c:orientation val="minMax"/>
        </c:scaling>
        <c:delete val="1"/>
        <c:axPos val="b"/>
        <c:tickLblPos val="none"/>
        <c:crossAx val="80721792"/>
        <c:crosses val="autoZero"/>
        <c:auto val="1"/>
        <c:lblAlgn val="ctr"/>
        <c:lblOffset val="100"/>
      </c:catAx>
      <c:valAx>
        <c:axId val="8072179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0720256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2023 г.</c:v>
                </c:pt>
              </c:strCache>
            </c:strRef>
          </c:tx>
          <c:dLbls>
            <c:dLbl>
              <c:idx val="0"/>
              <c:layout>
                <c:manualLayout>
                  <c:x val="8.333436853763641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4.2297180027437171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2022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8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0782848"/>
        <c:axId val="80784384"/>
        <c:axId val="0"/>
      </c:bar3DChart>
      <c:catAx>
        <c:axId val="80782848"/>
        <c:scaling>
          <c:orientation val="minMax"/>
        </c:scaling>
        <c:delete val="1"/>
        <c:axPos val="b"/>
        <c:tickLblPos val="none"/>
        <c:crossAx val="80784384"/>
        <c:crosses val="autoZero"/>
        <c:auto val="1"/>
        <c:lblAlgn val="ctr"/>
        <c:lblOffset val="100"/>
      </c:catAx>
      <c:valAx>
        <c:axId val="80784384"/>
        <c:scaling>
          <c:orientation val="minMax"/>
        </c:scaling>
        <c:axPos val="l"/>
        <c:majorGridlines/>
        <c:numFmt formatCode="0.000" sourceLinked="1"/>
        <c:tickLblPos val="nextTo"/>
        <c:crossAx val="8078284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1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 2023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1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2023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1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2023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1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2022года и 4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2022 года, а также абсолютные и относительные показатели количества вопросов, содержащихся в обращениях, поступивших в  1  квартале 2023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квартале 2023 года в департамент поступило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7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обращений граждан, организаций и общественных объединений (далее обращений), в том числе  7  обращений в форме электронного документа, 9 - в письменной форме, 1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1  квартале 2023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11 заявлений, 1  жалоба,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5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5.9 %.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5.9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23.5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64.7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12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,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«меры приняты» составляют  0 %, «разъяснено» -88 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Desktop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17</v>
          </cell>
          <cell r="F3">
            <v>15</v>
          </cell>
          <cell r="G3">
            <v>17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topLeftCell="A346" zoomScale="115" zoomScalePageLayoutView="115" workbookViewId="0">
      <selection activeCell="F447" sqref="F447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4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</row>
    <row r="5" spans="1:14" ht="39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</row>
    <row r="6" spans="1:14" ht="15" customHeight="1">
      <c r="A6" s="270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</row>
    <row r="7" spans="1:14" ht="15" customHeight="1">
      <c r="A7" s="270"/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</row>
    <row r="8" spans="1:14" ht="15" customHeight="1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</row>
    <row r="9" spans="1:14" ht="15" customHeight="1">
      <c r="A9" s="270"/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5" customHeight="1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</row>
    <row r="11" spans="1:14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</row>
    <row r="12" spans="1:14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</row>
    <row r="13" spans="1:14" ht="8.25" customHeight="1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</row>
    <row r="14" spans="1:14" hidden="1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</row>
    <row r="17" spans="1:14" ht="16.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</row>
    <row r="18" spans="1:14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</row>
    <row r="19" spans="1:14" ht="50.2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69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4" ht="76.5" customHeight="1">
      <c r="A22" s="269"/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4">
      <c r="A23" s="269"/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4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 ht="15" hidden="1" customHeight="1">
      <c r="A25" s="269"/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4" ht="15" hidden="1" customHeight="1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4" ht="15" hidden="1" customHeight="1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4" ht="9.75" customHeight="1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4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</row>
    <row r="30" spans="1:14" ht="7.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71" t="s">
        <v>116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</row>
    <row r="105" spans="1:14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</row>
    <row r="106" spans="1:14" ht="28.5" customHeight="1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72" t="s">
        <v>0</v>
      </c>
      <c r="B108" s="273"/>
      <c r="C108" s="273"/>
      <c r="D108" s="274"/>
      <c r="E108" s="275" t="s">
        <v>1</v>
      </c>
      <c r="F108" s="276"/>
      <c r="G108" s="277"/>
      <c r="H108" s="275" t="s">
        <v>2</v>
      </c>
      <c r="I108" s="276"/>
      <c r="J108" s="277"/>
      <c r="K108" s="275" t="s">
        <v>3</v>
      </c>
      <c r="L108" s="276"/>
      <c r="M108" s="277"/>
      <c r="N108" s="4"/>
    </row>
    <row r="109" spans="1:14" ht="18">
      <c r="A109" s="262" t="str">
        <f>'Ручные данные'!$I$3</f>
        <v>I квартал 2023 г.</v>
      </c>
      <c r="B109" s="263"/>
      <c r="C109" s="263"/>
      <c r="D109" s="264"/>
      <c r="E109" s="265">
        <f>'Автоматические данные'!$H$4</f>
        <v>7</v>
      </c>
      <c r="F109" s="266"/>
      <c r="G109" s="267"/>
      <c r="H109" s="265">
        <f>'Автоматические данные'!$H$5</f>
        <v>9</v>
      </c>
      <c r="I109" s="266"/>
      <c r="J109" s="267"/>
      <c r="K109" s="265">
        <f>'Автоматические данные'!$H$6</f>
        <v>1</v>
      </c>
      <c r="L109" s="266"/>
      <c r="M109" s="267"/>
      <c r="N109" s="4"/>
    </row>
    <row r="110" spans="1:14" ht="18">
      <c r="A110" s="262" t="str">
        <f>'Ручные данные'!$I$4</f>
        <v>I квартал 2022 г.</v>
      </c>
      <c r="B110" s="263"/>
      <c r="C110" s="263"/>
      <c r="D110" s="264"/>
      <c r="E110" s="265">
        <f>'Автоматические данные'!$J$4</f>
        <v>9</v>
      </c>
      <c r="F110" s="266"/>
      <c r="G110" s="267"/>
      <c r="H110" s="265">
        <f>'Автоматические данные'!$J$5</f>
        <v>6</v>
      </c>
      <c r="I110" s="266"/>
      <c r="J110" s="267"/>
      <c r="K110" s="265">
        <f>'Автоматические данные'!$J$6</f>
        <v>0</v>
      </c>
      <c r="L110" s="266"/>
      <c r="M110" s="267"/>
      <c r="N110" s="4"/>
    </row>
    <row r="111" spans="1:14" ht="18">
      <c r="A111" s="262" t="str">
        <f>'Ручные данные'!$I$5</f>
        <v>IV квартал 2022 г.</v>
      </c>
      <c r="B111" s="263"/>
      <c r="C111" s="263"/>
      <c r="D111" s="264"/>
      <c r="E111" s="265">
        <v>8</v>
      </c>
      <c r="F111" s="266"/>
      <c r="G111" s="267"/>
      <c r="H111" s="265">
        <v>4</v>
      </c>
      <c r="I111" s="266"/>
      <c r="J111" s="267"/>
      <c r="K111" s="265">
        <f>'Автоматические данные'!$L$6</f>
        <v>1</v>
      </c>
      <c r="L111" s="266"/>
      <c r="M111" s="267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51" t="s">
        <v>17</v>
      </c>
      <c r="I113" s="251"/>
      <c r="J113" s="251"/>
      <c r="K113" s="251"/>
      <c r="L113" s="251"/>
      <c r="M113" s="251"/>
    </row>
    <row r="114" spans="1:13">
      <c r="A114" s="4"/>
      <c r="B114" s="4"/>
      <c r="C114" s="4"/>
      <c r="D114" s="4"/>
      <c r="E114" s="4"/>
      <c r="F114" s="4"/>
      <c r="G114" s="4"/>
      <c r="H114" s="251"/>
      <c r="I114" s="251"/>
      <c r="J114" s="251"/>
      <c r="K114" s="251"/>
      <c r="L114" s="251"/>
      <c r="M114" s="251"/>
    </row>
    <row r="115" spans="1:13">
      <c r="A115" s="4"/>
      <c r="B115" s="4"/>
      <c r="C115" s="4"/>
      <c r="D115" s="4"/>
      <c r="E115" s="4"/>
      <c r="F115" s="4"/>
      <c r="G115" s="4"/>
      <c r="H115" s="251"/>
      <c r="I115" s="251"/>
      <c r="J115" s="251"/>
      <c r="K115" s="251"/>
      <c r="L115" s="251"/>
      <c r="M115" s="251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52" t="s">
        <v>191</v>
      </c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</row>
    <row r="136" spans="1:14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</row>
    <row r="137" spans="1:14" ht="38.25" customHeight="1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</row>
    <row r="138" spans="1:14" ht="18">
      <c r="A138" s="253" t="s">
        <v>0</v>
      </c>
      <c r="B138" s="254"/>
      <c r="C138" s="254"/>
      <c r="D138" s="255"/>
      <c r="E138" s="256" t="s">
        <v>1</v>
      </c>
      <c r="F138" s="257"/>
      <c r="G138" s="258"/>
      <c r="H138" s="256" t="s">
        <v>2</v>
      </c>
      <c r="I138" s="257"/>
      <c r="J138" s="258"/>
      <c r="K138" s="256" t="s">
        <v>3</v>
      </c>
      <c r="L138" s="257"/>
      <c r="M138" s="258"/>
    </row>
    <row r="139" spans="1:14" ht="18">
      <c r="A139" s="259" t="str">
        <f>'Ручные данные'!$I$3</f>
        <v>I квартал 2023 г.</v>
      </c>
      <c r="B139" s="260"/>
      <c r="C139" s="260"/>
      <c r="D139" s="261"/>
      <c r="E139" s="241">
        <f>'Автоматические данные'!$H$8</f>
        <v>41.17647058823529</v>
      </c>
      <c r="F139" s="242"/>
      <c r="G139" s="243"/>
      <c r="H139" s="241">
        <f>'Автоматические данные'!$H$9</f>
        <v>52.941176470588239</v>
      </c>
      <c r="I139" s="242"/>
      <c r="J139" s="243"/>
      <c r="K139" s="241">
        <f>'Автоматические данные'!$H$10</f>
        <v>5.8823529411764701</v>
      </c>
      <c r="L139" s="242"/>
      <c r="M139" s="243"/>
    </row>
    <row r="140" spans="1:14" ht="18">
      <c r="A140" s="259" t="str">
        <f>'Ручные данные'!$I$4</f>
        <v>I квартал 2022 г.</v>
      </c>
      <c r="B140" s="260"/>
      <c r="C140" s="260"/>
      <c r="D140" s="261"/>
      <c r="E140" s="241">
        <f>'Автоматические данные'!$J$4</f>
        <v>9</v>
      </c>
      <c r="F140" s="242"/>
      <c r="G140" s="243"/>
      <c r="H140" s="241">
        <f>'Автоматические данные'!$J$5</f>
        <v>6</v>
      </c>
      <c r="I140" s="242"/>
      <c r="J140" s="243"/>
      <c r="K140" s="241">
        <f>'Автоматические данные'!$J$6</f>
        <v>0</v>
      </c>
      <c r="L140" s="242"/>
      <c r="M140" s="243"/>
    </row>
    <row r="141" spans="1:14" ht="18">
      <c r="A141" s="259" t="str">
        <f>'Ручные данные'!$I$5</f>
        <v>IV квартал 2022 г.</v>
      </c>
      <c r="B141" s="260"/>
      <c r="C141" s="260"/>
      <c r="D141" s="261"/>
      <c r="E141" s="241">
        <f>'Автоматические данные'!$L$4</f>
        <v>1</v>
      </c>
      <c r="F141" s="242"/>
      <c r="G141" s="243"/>
      <c r="H141" s="241">
        <f>'Автоматические данные'!$L$5</f>
        <v>0</v>
      </c>
      <c r="I141" s="242"/>
      <c r="J141" s="243"/>
      <c r="K141" s="241">
        <f>'Автоматические данные'!$L$6</f>
        <v>1</v>
      </c>
      <c r="L141" s="242"/>
      <c r="M141" s="243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44" t="s">
        <v>22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6" spans="1:14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</row>
    <row r="167" spans="1:14" ht="18.75" customHeight="1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</row>
    <row r="168" spans="1:14" ht="22.5" customHeight="1">
      <c r="A168" s="245" t="s">
        <v>0</v>
      </c>
      <c r="B168" s="248"/>
      <c r="C168" s="249"/>
      <c r="D168" s="249"/>
      <c r="E168" s="250"/>
      <c r="F168" s="245" t="s">
        <v>24</v>
      </c>
      <c r="G168" s="246"/>
      <c r="H168" s="245" t="s">
        <v>23</v>
      </c>
      <c r="I168" s="247"/>
      <c r="J168" s="245" t="s">
        <v>20</v>
      </c>
      <c r="K168" s="246"/>
      <c r="L168" s="245" t="s">
        <v>21</v>
      </c>
      <c r="M168" s="246"/>
    </row>
    <row r="169" spans="1:14" ht="18">
      <c r="A169" s="231" t="str">
        <f>'Ручные данные'!$I$3</f>
        <v>I квартал 2023 г.</v>
      </c>
      <c r="B169" s="232"/>
      <c r="C169" s="233"/>
      <c r="D169" s="233"/>
      <c r="E169" s="234"/>
      <c r="F169" s="220">
        <f>'Автоматические данные'!$H$11</f>
        <v>11</v>
      </c>
      <c r="G169" s="238"/>
      <c r="H169" s="239">
        <f>'Автоматические данные'!$H$12</f>
        <v>0</v>
      </c>
      <c r="I169" s="240"/>
      <c r="J169" s="239">
        <f>'Автоматические данные'!$H$13</f>
        <v>1</v>
      </c>
      <c r="K169" s="240"/>
      <c r="L169" s="239">
        <f>'Автоматические данные'!$H$14</f>
        <v>5</v>
      </c>
      <c r="M169" s="240"/>
    </row>
    <row r="170" spans="1:14" ht="18">
      <c r="A170" s="235"/>
      <c r="B170" s="236"/>
      <c r="C170" s="236"/>
      <c r="D170" s="236"/>
      <c r="E170" s="237"/>
      <c r="F170" s="222">
        <f>SUM(F169/'Автоматические данные'!H15*100)</f>
        <v>64.705882352941174</v>
      </c>
      <c r="G170" s="223"/>
      <c r="H170" s="222">
        <f>SUM(H169/'Автоматические данные'!H15*100)</f>
        <v>0</v>
      </c>
      <c r="I170" s="223"/>
      <c r="J170" s="222">
        <f>SUM(J169/'Автоматические данные'!H15*100)</f>
        <v>5.8823529411764701</v>
      </c>
      <c r="K170" s="223"/>
      <c r="L170" s="222">
        <f>SUM(L169/'Автоматические данные'!H15*100)</f>
        <v>29.411764705882355</v>
      </c>
      <c r="M170" s="223"/>
    </row>
    <row r="171" spans="1:14" ht="18">
      <c r="A171" s="224" t="str">
        <f>'Ручные данные'!$I$4</f>
        <v>I квартал 2022 г.</v>
      </c>
      <c r="B171" s="225"/>
      <c r="C171" s="226"/>
      <c r="D171" s="226"/>
      <c r="E171" s="227"/>
      <c r="F171" s="220">
        <f>'Автоматические данные'!$J$11</f>
        <v>12</v>
      </c>
      <c r="G171" s="221"/>
      <c r="H171" s="220">
        <f>'Автоматические данные'!$J$12</f>
        <v>0</v>
      </c>
      <c r="I171" s="221"/>
      <c r="J171" s="220">
        <f>'Автоматические данные'!$J$13</f>
        <v>0</v>
      </c>
      <c r="K171" s="221"/>
      <c r="L171" s="220">
        <f>'Автоматические данные'!$J$14</f>
        <v>3</v>
      </c>
      <c r="M171" s="221"/>
    </row>
    <row r="172" spans="1:14" ht="18">
      <c r="A172" s="228"/>
      <c r="B172" s="229"/>
      <c r="C172" s="229"/>
      <c r="D172" s="229"/>
      <c r="E172" s="230"/>
      <c r="F172" s="222">
        <v>0</v>
      </c>
      <c r="G172" s="223"/>
      <c r="H172" s="222">
        <v>0</v>
      </c>
      <c r="I172" s="223"/>
      <c r="J172" s="222">
        <v>0</v>
      </c>
      <c r="K172" s="223"/>
      <c r="L172" s="222">
        <v>0</v>
      </c>
      <c r="M172" s="223"/>
    </row>
    <row r="173" spans="1:14" ht="18">
      <c r="A173" s="213" t="str">
        <f>'Ручные данные'!$I$5</f>
        <v>IV квартал 2022 г.</v>
      </c>
      <c r="B173" s="214"/>
      <c r="C173" s="215"/>
      <c r="D173" s="215"/>
      <c r="E173" s="216"/>
      <c r="F173" s="220">
        <f>'Автоматические данные'!$L$11</f>
        <v>16</v>
      </c>
      <c r="G173" s="221"/>
      <c r="H173" s="220">
        <f>'Автоматические данные'!$L$12</f>
        <v>0</v>
      </c>
      <c r="I173" s="221"/>
      <c r="J173" s="220">
        <f>'Автоматические данные'!$L$13</f>
        <v>0</v>
      </c>
      <c r="K173" s="221"/>
      <c r="L173" s="220">
        <v>1</v>
      </c>
      <c r="M173" s="221"/>
    </row>
    <row r="174" spans="1:14" ht="39" customHeight="1">
      <c r="A174" s="217"/>
      <c r="B174" s="218"/>
      <c r="C174" s="218"/>
      <c r="D174" s="218"/>
      <c r="E174" s="219"/>
      <c r="F174" s="222">
        <v>0</v>
      </c>
      <c r="G174" s="223"/>
      <c r="H174" s="222">
        <v>0</v>
      </c>
      <c r="I174" s="223"/>
      <c r="J174" s="222">
        <v>0</v>
      </c>
      <c r="K174" s="223"/>
      <c r="L174" s="222">
        <v>0</v>
      </c>
      <c r="M174" s="223"/>
    </row>
    <row r="175" spans="1:14" ht="24.75" customHeight="1">
      <c r="A175" s="206" t="s">
        <v>26</v>
      </c>
      <c r="B175" s="206"/>
      <c r="C175" s="206"/>
      <c r="D175" s="206"/>
      <c r="E175" s="206"/>
      <c r="F175" s="206"/>
      <c r="G175" s="206"/>
      <c r="H175" s="206" t="s">
        <v>27</v>
      </c>
      <c r="I175" s="207"/>
      <c r="J175" s="207"/>
      <c r="K175" s="207"/>
      <c r="L175" s="207"/>
      <c r="M175" s="207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210" t="s">
        <v>148</v>
      </c>
      <c r="B195" s="210"/>
      <c r="C195" s="210"/>
      <c r="D195" s="210"/>
      <c r="E195" s="210"/>
      <c r="F195" s="210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08" t="str">
        <f>'Ручные данные'!$I$3</f>
        <v>I квартал 2023 г.</v>
      </c>
      <c r="B197" s="209"/>
      <c r="C197" s="208" t="str">
        <f>'Ручные данные'!$I$4</f>
        <v>I квартал 2022 г.</v>
      </c>
      <c r="D197" s="209"/>
      <c r="E197" s="208" t="str">
        <f>'Ручные данные'!$I$5</f>
        <v>IV квартал 2022 г.</v>
      </c>
      <c r="F197" s="209"/>
      <c r="G197" s="3"/>
      <c r="H197" s="3"/>
      <c r="I197" s="3"/>
      <c r="J197" s="3"/>
      <c r="K197" s="3"/>
      <c r="L197" s="3"/>
      <c r="M197" s="3"/>
    </row>
    <row r="198" spans="1:13" ht="73.5" customHeight="1">
      <c r="A198" s="211">
        <f>'Автоматические данные'!$H$16</f>
        <v>0.26676416635413414</v>
      </c>
      <c r="B198" s="212"/>
      <c r="C198" s="211">
        <f>'Автоматические данные'!$J$16</f>
        <v>0.23538014678305955</v>
      </c>
      <c r="D198" s="212"/>
      <c r="E198" s="211">
        <f>'Автоматические данные'!$L$16</f>
        <v>3.1088533926917072E-2</v>
      </c>
      <c r="F198" s="212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03" t="s">
        <v>29</v>
      </c>
      <c r="B200" s="203"/>
      <c r="C200" s="203"/>
      <c r="D200" s="203"/>
      <c r="E200" s="203"/>
      <c r="F200" s="203"/>
      <c r="G200" s="204" t="s">
        <v>30</v>
      </c>
      <c r="H200" s="204"/>
      <c r="I200" s="204"/>
      <c r="J200" s="204"/>
      <c r="K200" s="204"/>
      <c r="L200" s="204"/>
      <c r="M200" s="205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11" t="s">
        <v>33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</row>
    <row r="218" spans="1:14" ht="21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85" t="s">
        <v>34</v>
      </c>
      <c r="B220" s="286"/>
      <c r="C220" s="286"/>
      <c r="D220" s="286"/>
      <c r="E220" s="286"/>
      <c r="F220" s="286"/>
      <c r="G220" s="287"/>
      <c r="H220" s="283" t="str">
        <f>'Ручные данные'!$I$3</f>
        <v>I квартал 2023 г.</v>
      </c>
      <c r="I220" s="284"/>
      <c r="J220" s="283" t="str">
        <f>'Ручные данные'!$I$4</f>
        <v>I квартал 2022 г.</v>
      </c>
      <c r="K220" s="284"/>
      <c r="L220" s="283" t="str">
        <f>'Ручные данные'!$I$5</f>
        <v>IV квартал 2022 г.</v>
      </c>
      <c r="M220" s="284"/>
    </row>
    <row r="221" spans="1:14" ht="18">
      <c r="A221" s="288" t="s">
        <v>35</v>
      </c>
      <c r="B221" s="289"/>
      <c r="C221" s="289"/>
      <c r="D221" s="289"/>
      <c r="E221" s="289"/>
      <c r="F221" s="289"/>
      <c r="G221" s="290"/>
      <c r="H221" s="220">
        <f>'Автоматические данные'!$H$21</f>
        <v>1</v>
      </c>
      <c r="I221" s="221"/>
      <c r="J221" s="220">
        <f>'Автоматические данные'!$J$21</f>
        <v>1</v>
      </c>
      <c r="K221" s="221"/>
      <c r="L221" s="220">
        <f>'Автоматические данные'!$L$21</f>
        <v>2</v>
      </c>
      <c r="M221" s="221"/>
    </row>
    <row r="222" spans="1:14" ht="18">
      <c r="A222" s="291"/>
      <c r="B222" s="292"/>
      <c r="C222" s="292"/>
      <c r="D222" s="292"/>
      <c r="E222" s="292"/>
      <c r="F222" s="292"/>
      <c r="G222" s="293"/>
      <c r="H222" s="278">
        <f>'Автоматические данные'!$H$28</f>
        <v>5.8823529411764701</v>
      </c>
      <c r="I222" s="279"/>
      <c r="J222" s="278">
        <f>'Автоматические данные'!$J$28</f>
        <v>6.25</v>
      </c>
      <c r="K222" s="279"/>
      <c r="L222" s="278">
        <f>'Автоматические данные'!$L$28</f>
        <v>11.76470588235294</v>
      </c>
      <c r="M222" s="279"/>
    </row>
    <row r="223" spans="1:14" ht="18">
      <c r="A223" s="294"/>
      <c r="B223" s="295"/>
      <c r="C223" s="295"/>
      <c r="D223" s="295"/>
      <c r="E223" s="295"/>
      <c r="F223" s="295"/>
      <c r="G223" s="296"/>
      <c r="H223" s="280">
        <f>'Автоматические данные'!$H$34</f>
        <v>1.5692009785537302E-2</v>
      </c>
      <c r="I223" s="281"/>
      <c r="J223" s="280">
        <f>'Автоматические данные'!$J$34</f>
        <v>1.5692009785537302E-2</v>
      </c>
      <c r="K223" s="281"/>
      <c r="L223" s="280">
        <f>'Автоматические данные'!$L$34</f>
        <v>3.1384019571074603E-2</v>
      </c>
      <c r="M223" s="281"/>
    </row>
    <row r="224" spans="1:14" ht="18">
      <c r="A224" s="298" t="s">
        <v>36</v>
      </c>
      <c r="B224" s="299"/>
      <c r="C224" s="299"/>
      <c r="D224" s="299"/>
      <c r="E224" s="299"/>
      <c r="F224" s="300"/>
      <c r="G224" s="301"/>
      <c r="H224" s="220">
        <f>'Автоматические данные'!$H$22</f>
        <v>4</v>
      </c>
      <c r="I224" s="221"/>
      <c r="J224" s="220">
        <f>'Автоматические данные'!$J$22</f>
        <v>4</v>
      </c>
      <c r="K224" s="221"/>
      <c r="L224" s="220">
        <f>'Автоматические данные'!$L$22</f>
        <v>3</v>
      </c>
      <c r="M224" s="221"/>
    </row>
    <row r="225" spans="1:13" ht="18">
      <c r="A225" s="302"/>
      <c r="B225" s="303"/>
      <c r="C225" s="303"/>
      <c r="D225" s="303"/>
      <c r="E225" s="303"/>
      <c r="F225" s="304"/>
      <c r="G225" s="305"/>
      <c r="H225" s="278">
        <f>'Автоматические данные'!$H$29</f>
        <v>23.52941176470588</v>
      </c>
      <c r="I225" s="279"/>
      <c r="J225" s="278">
        <f>'Автоматические данные'!$J$29</f>
        <v>25</v>
      </c>
      <c r="K225" s="279"/>
      <c r="L225" s="278">
        <f>'Автоматические данные'!$L$29</f>
        <v>17.647058823529413</v>
      </c>
      <c r="M225" s="279"/>
    </row>
    <row r="226" spans="1:13" ht="18">
      <c r="A226" s="306"/>
      <c r="B226" s="307"/>
      <c r="C226" s="307"/>
      <c r="D226" s="307"/>
      <c r="E226" s="307"/>
      <c r="F226" s="308"/>
      <c r="G226" s="309"/>
      <c r="H226" s="280">
        <f>'Автоматические данные'!$H$35</f>
        <v>6.2768039142149207E-2</v>
      </c>
      <c r="I226" s="281"/>
      <c r="J226" s="280">
        <f>'Автоматические данные'!$J$35</f>
        <v>6.2768039142149207E-2</v>
      </c>
      <c r="K226" s="281"/>
      <c r="L226" s="280">
        <f>'Автоматические данные'!$L$35</f>
        <v>4.7076029356611905E-2</v>
      </c>
      <c r="M226" s="281"/>
    </row>
    <row r="227" spans="1:13" ht="18">
      <c r="A227" s="310" t="s">
        <v>37</v>
      </c>
      <c r="B227" s="311"/>
      <c r="C227" s="311"/>
      <c r="D227" s="311"/>
      <c r="E227" s="311"/>
      <c r="F227" s="300"/>
      <c r="G227" s="301"/>
      <c r="H227" s="220">
        <f>'Автоматические данные'!$H$23</f>
        <v>0</v>
      </c>
      <c r="I227" s="221"/>
      <c r="J227" s="220">
        <f>'Автоматические данные'!$J$23</f>
        <v>0</v>
      </c>
      <c r="K227" s="221"/>
      <c r="L227" s="220">
        <f>'Автоматические данные'!$L$23</f>
        <v>1</v>
      </c>
      <c r="M227" s="221"/>
    </row>
    <row r="228" spans="1:13" ht="18">
      <c r="A228" s="312"/>
      <c r="B228" s="313"/>
      <c r="C228" s="313"/>
      <c r="D228" s="313"/>
      <c r="E228" s="313"/>
      <c r="F228" s="304"/>
      <c r="G228" s="305"/>
      <c r="H228" s="278">
        <f>'Автоматические данные'!$H$30</f>
        <v>0</v>
      </c>
      <c r="I228" s="279"/>
      <c r="J228" s="278">
        <f>'Автоматические данные'!$J$30</f>
        <v>0</v>
      </c>
      <c r="K228" s="279"/>
      <c r="L228" s="278">
        <f>'Автоматические данные'!$L$30</f>
        <v>5.8823529411764701</v>
      </c>
      <c r="M228" s="279"/>
    </row>
    <row r="229" spans="1:13" ht="18">
      <c r="A229" s="314"/>
      <c r="B229" s="315"/>
      <c r="C229" s="315"/>
      <c r="D229" s="315"/>
      <c r="E229" s="315"/>
      <c r="F229" s="308"/>
      <c r="G229" s="309"/>
      <c r="H229" s="280">
        <f>'Автоматические данные'!$H$36</f>
        <v>0</v>
      </c>
      <c r="I229" s="281"/>
      <c r="J229" s="280">
        <f>'Автоматические данные'!$J$36</f>
        <v>0</v>
      </c>
      <c r="K229" s="281"/>
      <c r="L229" s="280">
        <f>'Автоматические данные'!$L$36</f>
        <v>1.5692009785537302E-2</v>
      </c>
      <c r="M229" s="281"/>
    </row>
    <row r="230" spans="1:13" ht="18">
      <c r="A230" s="316" t="s">
        <v>38</v>
      </c>
      <c r="B230" s="317"/>
      <c r="C230" s="317"/>
      <c r="D230" s="317"/>
      <c r="E230" s="317"/>
      <c r="F230" s="300"/>
      <c r="G230" s="301"/>
      <c r="H230" s="220">
        <f>'Автоматические данные'!$H$24</f>
        <v>1</v>
      </c>
      <c r="I230" s="221"/>
      <c r="J230" s="220">
        <f>'Автоматические данные'!$J$24</f>
        <v>0</v>
      </c>
      <c r="K230" s="221"/>
      <c r="L230" s="220">
        <f>'Автоматические данные'!$L$24</f>
        <v>1</v>
      </c>
      <c r="M230" s="221"/>
    </row>
    <row r="231" spans="1:13" ht="18">
      <c r="A231" s="318"/>
      <c r="B231" s="319"/>
      <c r="C231" s="319"/>
      <c r="D231" s="319"/>
      <c r="E231" s="319"/>
      <c r="F231" s="304"/>
      <c r="G231" s="305"/>
      <c r="H231" s="278">
        <f>'Автоматические данные'!$H$31</f>
        <v>5.8823529411764701</v>
      </c>
      <c r="I231" s="279"/>
      <c r="J231" s="278">
        <f>'Автоматические данные'!$J$31</f>
        <v>0</v>
      </c>
      <c r="K231" s="279"/>
      <c r="L231" s="278">
        <f>'Автоматические данные'!$L$31</f>
        <v>5.8823529411764701</v>
      </c>
      <c r="M231" s="279"/>
    </row>
    <row r="232" spans="1:13" ht="18">
      <c r="A232" s="320"/>
      <c r="B232" s="321"/>
      <c r="C232" s="321"/>
      <c r="D232" s="321"/>
      <c r="E232" s="321"/>
      <c r="F232" s="308"/>
      <c r="G232" s="309"/>
      <c r="H232" s="280">
        <f>'Автоматические данные'!$H$37</f>
        <v>1.5692009785537302E-2</v>
      </c>
      <c r="I232" s="281"/>
      <c r="J232" s="280">
        <f>'Автоматические данные'!$J$37</f>
        <v>0</v>
      </c>
      <c r="K232" s="281"/>
      <c r="L232" s="280">
        <f>'Автоматические данные'!$L$37</f>
        <v>1.5692009785537302E-2</v>
      </c>
      <c r="M232" s="281"/>
    </row>
    <row r="233" spans="1:13" ht="18">
      <c r="A233" s="325" t="s">
        <v>39</v>
      </c>
      <c r="B233" s="326"/>
      <c r="C233" s="326"/>
      <c r="D233" s="326"/>
      <c r="E233" s="326"/>
      <c r="F233" s="300"/>
      <c r="G233" s="301"/>
      <c r="H233" s="323">
        <f>'Автоматические данные'!$H$25</f>
        <v>11</v>
      </c>
      <c r="I233" s="221"/>
      <c r="J233" s="220">
        <f>'Автоматические данные'!$J$25</f>
        <v>11</v>
      </c>
      <c r="K233" s="221"/>
      <c r="L233" s="220">
        <f>'Автоматические данные'!$L$25</f>
        <v>10</v>
      </c>
      <c r="M233" s="221"/>
    </row>
    <row r="234" spans="1:13" ht="18">
      <c r="A234" s="327"/>
      <c r="B234" s="328"/>
      <c r="C234" s="328"/>
      <c r="D234" s="328"/>
      <c r="E234" s="328"/>
      <c r="F234" s="304"/>
      <c r="G234" s="305"/>
      <c r="H234" s="297">
        <f>'Автоматические данные'!$H$32</f>
        <v>64.705882352941174</v>
      </c>
      <c r="I234" s="279"/>
      <c r="J234" s="278">
        <f>'Автоматические данные'!$J$32</f>
        <v>68.75</v>
      </c>
      <c r="K234" s="279"/>
      <c r="L234" s="278">
        <f>'Автоматические данные'!$L$32</f>
        <v>58.82352941176471</v>
      </c>
      <c r="M234" s="279"/>
    </row>
    <row r="235" spans="1:13" ht="18">
      <c r="A235" s="329"/>
      <c r="B235" s="330"/>
      <c r="C235" s="330"/>
      <c r="D235" s="330"/>
      <c r="E235" s="330"/>
      <c r="F235" s="308"/>
      <c r="G235" s="309"/>
      <c r="H235" s="324">
        <f>'Автоматические данные'!$H$38</f>
        <v>0.17261210764091031</v>
      </c>
      <c r="I235" s="281"/>
      <c r="J235" s="280">
        <f>'Автоматические данные'!$J$38</f>
        <v>0.17261210764091031</v>
      </c>
      <c r="K235" s="281"/>
      <c r="L235" s="280">
        <f>'Автоматические данные'!$L$38</f>
        <v>0.156920097855373</v>
      </c>
      <c r="M235" s="281"/>
    </row>
    <row r="237" spans="1:13" ht="18.75">
      <c r="A237" s="11">
        <v>23</v>
      </c>
      <c r="B237" s="322" t="s">
        <v>41</v>
      </c>
      <c r="C237" s="322"/>
      <c r="D237" s="322"/>
      <c r="E237" s="322"/>
      <c r="F237" s="322"/>
      <c r="G237" s="322"/>
      <c r="H237" s="322"/>
      <c r="I237" s="322"/>
      <c r="J237" s="322"/>
      <c r="K237" s="322"/>
      <c r="L237" s="322"/>
      <c r="M237" s="322"/>
    </row>
    <row r="238" spans="1:13" ht="18.75">
      <c r="A238" s="12">
        <v>82.6</v>
      </c>
      <c r="B238" s="322" t="s">
        <v>40</v>
      </c>
      <c r="C238" s="322"/>
      <c r="D238" s="322"/>
      <c r="E238" s="322"/>
      <c r="F238" s="322"/>
      <c r="G238" s="322"/>
      <c r="H238" s="322"/>
      <c r="I238" s="322"/>
      <c r="J238" s="322"/>
      <c r="K238" s="322"/>
      <c r="L238" s="322"/>
      <c r="M238" s="322"/>
    </row>
    <row r="239" spans="1:13" ht="18.75">
      <c r="A239" s="13">
        <v>82.6</v>
      </c>
      <c r="B239" s="322" t="s">
        <v>42</v>
      </c>
      <c r="C239" s="322"/>
      <c r="D239" s="322"/>
      <c r="E239" s="322"/>
      <c r="F239" s="322"/>
      <c r="G239" s="322"/>
      <c r="H239" s="322"/>
      <c r="I239" s="322"/>
      <c r="J239" s="322"/>
      <c r="K239" s="322"/>
      <c r="L239" s="322"/>
      <c r="M239" s="322"/>
    </row>
    <row r="241" spans="1:14" ht="37.5" customHeight="1">
      <c r="A241" s="111" t="s">
        <v>290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</row>
    <row r="242" spans="1:14" ht="15.75">
      <c r="A242" s="172" t="str">
        <f>'Ручные данные'!$I$3</f>
        <v>I квартал 2023 г.</v>
      </c>
      <c r="B242" s="172"/>
      <c r="C242" s="172"/>
      <c r="D242" s="172"/>
      <c r="E242" s="172"/>
      <c r="F242" s="172"/>
      <c r="G242" s="172"/>
      <c r="H242" s="172"/>
      <c r="I242" s="172"/>
      <c r="J242" s="172"/>
      <c r="K242" s="172"/>
      <c r="L242" s="172"/>
      <c r="M242" s="172"/>
    </row>
    <row r="243" spans="1:14" ht="18.75">
      <c r="A243" s="175" t="s">
        <v>73</v>
      </c>
      <c r="B243" s="176"/>
      <c r="C243" s="173" t="s">
        <v>74</v>
      </c>
      <c r="D243" s="177"/>
      <c r="E243" s="177"/>
      <c r="F243" s="177"/>
      <c r="G243" s="178"/>
      <c r="H243" s="173" t="s">
        <v>75</v>
      </c>
      <c r="I243" s="174"/>
      <c r="J243" s="173" t="s">
        <v>46</v>
      </c>
      <c r="K243" s="174"/>
      <c r="L243" s="173" t="s">
        <v>47</v>
      </c>
      <c r="M243" s="174"/>
    </row>
    <row r="244" spans="1:14">
      <c r="A244" s="185" t="s">
        <v>77</v>
      </c>
      <c r="B244" s="186"/>
      <c r="C244" s="179" t="s">
        <v>48</v>
      </c>
      <c r="D244" s="180"/>
      <c r="E244" s="180"/>
      <c r="F244" s="180"/>
      <c r="G244" s="181"/>
      <c r="H244" s="168">
        <f>'Автоматические данные'!$H$41</f>
        <v>0</v>
      </c>
      <c r="I244" s="169"/>
      <c r="J244" s="170">
        <f>'Автоматические данные'!$J$41</f>
        <v>0</v>
      </c>
      <c r="K244" s="171"/>
      <c r="L244" s="170">
        <f>'Автоматические данные'!$L$41</f>
        <v>0</v>
      </c>
      <c r="M244" s="171"/>
    </row>
    <row r="245" spans="1:14">
      <c r="A245" s="187"/>
      <c r="B245" s="188"/>
      <c r="C245" s="179" t="s">
        <v>49</v>
      </c>
      <c r="D245" s="180"/>
      <c r="E245" s="180"/>
      <c r="F245" s="180"/>
      <c r="G245" s="181"/>
      <c r="H245" s="168">
        <f>'Автоматические данные'!$H$42</f>
        <v>1</v>
      </c>
      <c r="I245" s="169"/>
      <c r="J245" s="170">
        <f>'Автоматические данные'!$J$42</f>
        <v>100</v>
      </c>
      <c r="K245" s="171"/>
      <c r="L245" s="170">
        <f>'Автоматические данные'!$L$42</f>
        <v>1.5692009785537302E-2</v>
      </c>
      <c r="M245" s="171"/>
    </row>
    <row r="246" spans="1:14">
      <c r="A246" s="187"/>
      <c r="B246" s="188"/>
      <c r="C246" s="182" t="s">
        <v>50</v>
      </c>
      <c r="D246" s="183"/>
      <c r="E246" s="183"/>
      <c r="F246" s="183"/>
      <c r="G246" s="184"/>
      <c r="H246" s="168">
        <f>'Автоматические данные'!$H$43</f>
        <v>0</v>
      </c>
      <c r="I246" s="169"/>
      <c r="J246" s="170">
        <f>'Автоматические данные'!$J$43</f>
        <v>0</v>
      </c>
      <c r="K246" s="171"/>
      <c r="L246" s="170">
        <f>'Автоматические данные'!$L$43</f>
        <v>0</v>
      </c>
      <c r="M246" s="171"/>
    </row>
    <row r="247" spans="1:14">
      <c r="A247" s="187"/>
      <c r="B247" s="188"/>
      <c r="C247" s="179" t="s">
        <v>51</v>
      </c>
      <c r="D247" s="180"/>
      <c r="E247" s="180"/>
      <c r="F247" s="180"/>
      <c r="G247" s="181"/>
      <c r="H247" s="168">
        <f>'Автоматические данные'!$H$44</f>
        <v>0</v>
      </c>
      <c r="I247" s="169"/>
      <c r="J247" s="170">
        <f>'Автоматические данные'!$J$44</f>
        <v>0</v>
      </c>
      <c r="K247" s="171"/>
      <c r="L247" s="170">
        <f>'Автоматические данные'!$L$44</f>
        <v>0</v>
      </c>
      <c r="M247" s="171"/>
    </row>
    <row r="248" spans="1:14">
      <c r="A248" s="189"/>
      <c r="B248" s="190"/>
      <c r="C248" s="179" t="s">
        <v>52</v>
      </c>
      <c r="D248" s="180"/>
      <c r="E248" s="180"/>
      <c r="F248" s="180"/>
      <c r="G248" s="181"/>
      <c r="H248" s="168">
        <f>'Автоматические данные'!$H$45</f>
        <v>0</v>
      </c>
      <c r="I248" s="169"/>
      <c r="J248" s="170">
        <f>'Автоматические данные'!$J$45</f>
        <v>0</v>
      </c>
      <c r="K248" s="171"/>
      <c r="L248" s="170">
        <f>'Автоматические данные'!$L$45</f>
        <v>0</v>
      </c>
      <c r="M248" s="171"/>
    </row>
    <row r="249" spans="1:14" ht="21" customHeight="1">
      <c r="A249" s="152" t="s">
        <v>76</v>
      </c>
      <c r="B249" s="153"/>
      <c r="C249" s="158" t="s">
        <v>53</v>
      </c>
      <c r="D249" s="159"/>
      <c r="E249" s="159"/>
      <c r="F249" s="159"/>
      <c r="G249" s="160"/>
      <c r="H249" s="161">
        <f>'Автоматические данные'!$H$47</f>
        <v>0</v>
      </c>
      <c r="I249" s="162"/>
      <c r="J249" s="163">
        <f>'Автоматические данные'!$J$47</f>
        <v>0</v>
      </c>
      <c r="K249" s="164"/>
      <c r="L249" s="163">
        <f>'Автоматические данные'!$L$47</f>
        <v>0</v>
      </c>
      <c r="M249" s="164"/>
    </row>
    <row r="250" spans="1:14">
      <c r="A250" s="154"/>
      <c r="B250" s="155"/>
      <c r="C250" s="165" t="s">
        <v>54</v>
      </c>
      <c r="D250" s="166"/>
      <c r="E250" s="166"/>
      <c r="F250" s="166"/>
      <c r="G250" s="167"/>
      <c r="H250" s="161">
        <f>'Автоматические данные'!$H$48</f>
        <v>0</v>
      </c>
      <c r="I250" s="162"/>
      <c r="J250" s="163">
        <f>'Автоматические данные'!$J$48</f>
        <v>0</v>
      </c>
      <c r="K250" s="164"/>
      <c r="L250" s="163">
        <f>'Автоматические данные'!$L$48</f>
        <v>0</v>
      </c>
      <c r="M250" s="164"/>
    </row>
    <row r="251" spans="1:14">
      <c r="A251" s="154"/>
      <c r="B251" s="155"/>
      <c r="C251" s="158" t="s">
        <v>55</v>
      </c>
      <c r="D251" s="159"/>
      <c r="E251" s="159"/>
      <c r="F251" s="159"/>
      <c r="G251" s="160"/>
      <c r="H251" s="161">
        <f>'Автоматические данные'!$H$49</f>
        <v>0</v>
      </c>
      <c r="I251" s="162"/>
      <c r="J251" s="163">
        <f>'Автоматические данные'!$J$49</f>
        <v>0</v>
      </c>
      <c r="K251" s="164"/>
      <c r="L251" s="163">
        <f>'Автоматические данные'!$L$49</f>
        <v>0</v>
      </c>
      <c r="M251" s="164"/>
    </row>
    <row r="252" spans="1:14">
      <c r="A252" s="154"/>
      <c r="B252" s="155"/>
      <c r="C252" s="165" t="s">
        <v>56</v>
      </c>
      <c r="D252" s="166"/>
      <c r="E252" s="166"/>
      <c r="F252" s="166"/>
      <c r="G252" s="167"/>
      <c r="H252" s="161">
        <f>'Автоматические данные'!$H$50</f>
        <v>0</v>
      </c>
      <c r="I252" s="162"/>
      <c r="J252" s="163">
        <f>'Автоматические данные'!$J$50</f>
        <v>0</v>
      </c>
      <c r="K252" s="164"/>
      <c r="L252" s="163">
        <f>'Автоматические данные'!$L$50</f>
        <v>0</v>
      </c>
      <c r="M252" s="164"/>
    </row>
    <row r="253" spans="1:14" ht="29.25" customHeight="1">
      <c r="A253" s="156"/>
      <c r="B253" s="157"/>
      <c r="C253" s="165" t="s">
        <v>57</v>
      </c>
      <c r="D253" s="166"/>
      <c r="E253" s="166"/>
      <c r="F253" s="166"/>
      <c r="G253" s="167"/>
      <c r="H253" s="161">
        <f>'Автоматические данные'!$H$51</f>
        <v>4</v>
      </c>
      <c r="I253" s="162"/>
      <c r="J253" s="163">
        <f>'Автоматические данные'!$J$51</f>
        <v>100</v>
      </c>
      <c r="K253" s="164"/>
      <c r="L253" s="163">
        <f>'Автоматические данные'!$L$51</f>
        <v>6.2768039142149207E-2</v>
      </c>
      <c r="M253" s="164"/>
    </row>
    <row r="254" spans="1:14">
      <c r="A254" s="197" t="s">
        <v>78</v>
      </c>
      <c r="B254" s="198"/>
      <c r="C254" s="126" t="s">
        <v>58</v>
      </c>
      <c r="D254" s="127"/>
      <c r="E254" s="127"/>
      <c r="F254" s="127"/>
      <c r="G254" s="128"/>
      <c r="H254" s="129">
        <f>'Автоматические данные'!H53</f>
        <v>0</v>
      </c>
      <c r="I254" s="130"/>
      <c r="J254" s="131">
        <v>0</v>
      </c>
      <c r="K254" s="132"/>
      <c r="L254" s="131">
        <f>'Автоматические данные'!L53</f>
        <v>0</v>
      </c>
      <c r="M254" s="132"/>
    </row>
    <row r="255" spans="1:14">
      <c r="A255" s="199"/>
      <c r="B255" s="200"/>
      <c r="C255" s="126" t="s">
        <v>59</v>
      </c>
      <c r="D255" s="127"/>
      <c r="E255" s="127"/>
      <c r="F255" s="127"/>
      <c r="G255" s="128"/>
      <c r="H255" s="129">
        <f>'Автоматические данные'!H54</f>
        <v>0</v>
      </c>
      <c r="I255" s="130"/>
      <c r="J255" s="131">
        <v>0</v>
      </c>
      <c r="K255" s="132"/>
      <c r="L255" s="131">
        <f>'Автоматические данные'!L54</f>
        <v>0</v>
      </c>
      <c r="M255" s="132"/>
    </row>
    <row r="256" spans="1:14">
      <c r="A256" s="199"/>
      <c r="B256" s="200"/>
      <c r="C256" s="149" t="s">
        <v>60</v>
      </c>
      <c r="D256" s="150"/>
      <c r="E256" s="150"/>
      <c r="F256" s="150"/>
      <c r="G256" s="151"/>
      <c r="H256" s="129">
        <f>'Автоматические данные'!H55</f>
        <v>0</v>
      </c>
      <c r="I256" s="130"/>
      <c r="J256" s="131">
        <v>0</v>
      </c>
      <c r="K256" s="132"/>
      <c r="L256" s="131">
        <f>'Автоматические данные'!L55</f>
        <v>0</v>
      </c>
      <c r="M256" s="132"/>
    </row>
    <row r="257" spans="1:14">
      <c r="A257" s="199"/>
      <c r="B257" s="200"/>
      <c r="C257" s="126" t="s">
        <v>61</v>
      </c>
      <c r="D257" s="127"/>
      <c r="E257" s="127"/>
      <c r="F257" s="127"/>
      <c r="G257" s="128"/>
      <c r="H257" s="129">
        <f>'Автоматические данные'!H56</f>
        <v>0</v>
      </c>
      <c r="I257" s="130"/>
      <c r="J257" s="131">
        <v>0</v>
      </c>
      <c r="K257" s="132"/>
      <c r="L257" s="131">
        <f>'Автоматические данные'!L56</f>
        <v>0</v>
      </c>
      <c r="M257" s="132"/>
    </row>
    <row r="258" spans="1:14">
      <c r="A258" s="201"/>
      <c r="B258" s="202"/>
      <c r="C258" s="126" t="s">
        <v>62</v>
      </c>
      <c r="D258" s="127"/>
      <c r="E258" s="127"/>
      <c r="F258" s="127"/>
      <c r="G258" s="128"/>
      <c r="H258" s="129">
        <f>'Автоматические данные'!H57</f>
        <v>0</v>
      </c>
      <c r="I258" s="130"/>
      <c r="J258" s="131">
        <v>0</v>
      </c>
      <c r="K258" s="132"/>
      <c r="L258" s="131">
        <f>'Автоматические данные'!L57</f>
        <v>0</v>
      </c>
      <c r="M258" s="132"/>
    </row>
    <row r="259" spans="1:14">
      <c r="A259" s="133" t="s">
        <v>79</v>
      </c>
      <c r="B259" s="134"/>
      <c r="C259" s="139" t="s">
        <v>63</v>
      </c>
      <c r="D259" s="140"/>
      <c r="E259" s="140"/>
      <c r="F259" s="140"/>
      <c r="G259" s="141"/>
      <c r="H259" s="142">
        <f>'Автоматические данные'!H59</f>
        <v>0</v>
      </c>
      <c r="I259" s="143"/>
      <c r="J259" s="144">
        <f>'Автоматические данные'!J59</f>
        <v>0</v>
      </c>
      <c r="K259" s="145"/>
      <c r="L259" s="144">
        <f>'Автоматические данные'!L59</f>
        <v>0</v>
      </c>
      <c r="M259" s="145"/>
    </row>
    <row r="260" spans="1:14">
      <c r="A260" s="135"/>
      <c r="B260" s="136"/>
      <c r="C260" s="139" t="s">
        <v>64</v>
      </c>
      <c r="D260" s="140"/>
      <c r="E260" s="140"/>
      <c r="F260" s="140"/>
      <c r="G260" s="141"/>
      <c r="H260" s="142">
        <f>'Автоматические данные'!H60</f>
        <v>0</v>
      </c>
      <c r="I260" s="143"/>
      <c r="J260" s="144">
        <f>'Автоматические данные'!J60</f>
        <v>0</v>
      </c>
      <c r="K260" s="145"/>
      <c r="L260" s="144">
        <f>'Автоматические данные'!L60</f>
        <v>0</v>
      </c>
      <c r="M260" s="145"/>
    </row>
    <row r="261" spans="1:14">
      <c r="A261" s="135"/>
      <c r="B261" s="136"/>
      <c r="C261" s="146" t="s">
        <v>65</v>
      </c>
      <c r="D261" s="147"/>
      <c r="E261" s="147"/>
      <c r="F261" s="147"/>
      <c r="G261" s="148"/>
      <c r="H261" s="142">
        <f>'Автоматические данные'!H61</f>
        <v>1</v>
      </c>
      <c r="I261" s="143"/>
      <c r="J261" s="144">
        <f>'Автоматические данные'!J61</f>
        <v>100</v>
      </c>
      <c r="K261" s="145"/>
      <c r="L261" s="144">
        <f>'Автоматические данные'!L61</f>
        <v>1.5692009785537302E-2</v>
      </c>
      <c r="M261" s="145"/>
    </row>
    <row r="262" spans="1:14">
      <c r="A262" s="135"/>
      <c r="B262" s="136"/>
      <c r="C262" s="139" t="s">
        <v>66</v>
      </c>
      <c r="D262" s="140"/>
      <c r="E262" s="140"/>
      <c r="F262" s="140"/>
      <c r="G262" s="141"/>
      <c r="H262" s="142">
        <f>'Автоматические данные'!H62</f>
        <v>0</v>
      </c>
      <c r="I262" s="143"/>
      <c r="J262" s="144">
        <f>'Автоматические данные'!J62</f>
        <v>0</v>
      </c>
      <c r="K262" s="145"/>
      <c r="L262" s="144">
        <f>'Автоматические данные'!L62</f>
        <v>0</v>
      </c>
      <c r="M262" s="145"/>
    </row>
    <row r="263" spans="1:14" ht="27" customHeight="1">
      <c r="A263" s="137"/>
      <c r="B263" s="138"/>
      <c r="C263" s="139" t="s">
        <v>67</v>
      </c>
      <c r="D263" s="140"/>
      <c r="E263" s="140"/>
      <c r="F263" s="140"/>
      <c r="G263" s="141"/>
      <c r="H263" s="142">
        <f>'Автоматические данные'!H63</f>
        <v>0</v>
      </c>
      <c r="I263" s="143"/>
      <c r="J263" s="144">
        <f>'Автоматические данные'!J63</f>
        <v>0</v>
      </c>
      <c r="K263" s="145"/>
      <c r="L263" s="144">
        <f>'Автоматические данные'!L63</f>
        <v>0</v>
      </c>
      <c r="M263" s="145"/>
    </row>
    <row r="264" spans="1:14" ht="15.75" customHeight="1">
      <c r="A264" s="191" t="s">
        <v>80</v>
      </c>
      <c r="B264" s="192"/>
      <c r="C264" s="121" t="s">
        <v>68</v>
      </c>
      <c r="D264" s="122"/>
      <c r="E264" s="122"/>
      <c r="F264" s="122"/>
      <c r="G264" s="123"/>
      <c r="H264" s="124">
        <f>'Автоматические данные'!H65</f>
        <v>2</v>
      </c>
      <c r="I264" s="125"/>
      <c r="J264" s="119">
        <f>'Автоматические данные'!$J$65</f>
        <v>18.181818181818183</v>
      </c>
      <c r="K264" s="120"/>
      <c r="L264" s="119">
        <f>'Автоматические данные'!L65</f>
        <v>3.1384019571074603E-2</v>
      </c>
      <c r="M264" s="120"/>
    </row>
    <row r="265" spans="1:14" ht="15.75" customHeight="1">
      <c r="A265" s="193"/>
      <c r="B265" s="194"/>
      <c r="C265" s="121" t="s">
        <v>69</v>
      </c>
      <c r="D265" s="122"/>
      <c r="E265" s="122"/>
      <c r="F265" s="122"/>
      <c r="G265" s="123"/>
      <c r="H265" s="124">
        <f>'Автоматические данные'!H66</f>
        <v>0</v>
      </c>
      <c r="I265" s="125"/>
      <c r="J265" s="119">
        <f>'Автоматические данные'!$J$66</f>
        <v>0</v>
      </c>
      <c r="K265" s="120"/>
      <c r="L265" s="119">
        <f>'Автоматические данные'!L66</f>
        <v>0</v>
      </c>
      <c r="M265" s="120"/>
    </row>
    <row r="266" spans="1:14" ht="15.75" customHeight="1">
      <c r="A266" s="193"/>
      <c r="B266" s="194"/>
      <c r="C266" s="121" t="s">
        <v>70</v>
      </c>
      <c r="D266" s="122"/>
      <c r="E266" s="122"/>
      <c r="F266" s="122"/>
      <c r="G266" s="123"/>
      <c r="H266" s="124">
        <f>'Автоматические данные'!H67</f>
        <v>0</v>
      </c>
      <c r="I266" s="125"/>
      <c r="J266" s="119">
        <f>'Автоматические данные'!$J$67</f>
        <v>0</v>
      </c>
      <c r="K266" s="120"/>
      <c r="L266" s="119">
        <f>'Автоматические данные'!L67</f>
        <v>0</v>
      </c>
      <c r="M266" s="120"/>
    </row>
    <row r="267" spans="1:14" ht="15.75" customHeight="1">
      <c r="A267" s="193"/>
      <c r="B267" s="194"/>
      <c r="C267" s="121" t="s">
        <v>71</v>
      </c>
      <c r="D267" s="122"/>
      <c r="E267" s="122"/>
      <c r="F267" s="122"/>
      <c r="G267" s="123"/>
      <c r="H267" s="124">
        <f>'Автоматические данные'!H68</f>
        <v>9</v>
      </c>
      <c r="I267" s="125"/>
      <c r="J267" s="119">
        <f>'Автоматические данные'!$J$68</f>
        <v>81.818181818181827</v>
      </c>
      <c r="K267" s="120"/>
      <c r="L267" s="119">
        <f>'Автоматические данные'!L68</f>
        <v>0.14122808806983572</v>
      </c>
      <c r="M267" s="120"/>
    </row>
    <row r="268" spans="1:14" ht="26.25" customHeight="1">
      <c r="A268" s="195"/>
      <c r="B268" s="196"/>
      <c r="C268" s="121" t="s">
        <v>72</v>
      </c>
      <c r="D268" s="122"/>
      <c r="E268" s="122"/>
      <c r="F268" s="122"/>
      <c r="G268" s="123"/>
      <c r="H268" s="124">
        <f>'Автоматические данные'!H69</f>
        <v>0</v>
      </c>
      <c r="I268" s="125"/>
      <c r="J268" s="119">
        <f>'Автоматические данные'!$J$69</f>
        <v>0</v>
      </c>
      <c r="K268" s="120"/>
      <c r="L268" s="119">
        <f>'Автоматические данные'!L69</f>
        <v>0</v>
      </c>
      <c r="M268" s="120"/>
    </row>
    <row r="269" spans="1:14" ht="39.75" customHeight="1">
      <c r="A269" s="111" t="s">
        <v>117</v>
      </c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</row>
    <row r="270" spans="1:14" ht="29.25" customHeight="1">
      <c r="A270" s="112" t="str">
        <f>'Ручные данные'!$I$3</f>
        <v>I квартал 2023 г.</v>
      </c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</row>
    <row r="271" spans="1:14" ht="108" customHeight="1">
      <c r="A271" s="113" t="s">
        <v>118</v>
      </c>
      <c r="B271" s="114"/>
      <c r="C271" s="114"/>
      <c r="D271" s="115"/>
      <c r="E271" s="113" t="s">
        <v>119</v>
      </c>
      <c r="F271" s="116"/>
      <c r="G271" s="116"/>
      <c r="H271" s="116"/>
      <c r="I271" s="116"/>
      <c r="J271" s="117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78" t="s">
        <v>121</v>
      </c>
      <c r="B272" s="79"/>
      <c r="C272" s="79"/>
      <c r="D272" s="80"/>
      <c r="E272" s="87" t="s">
        <v>35</v>
      </c>
      <c r="F272" s="88"/>
      <c r="G272" s="88"/>
      <c r="H272" s="88"/>
      <c r="I272" s="88"/>
      <c r="J272" s="89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81"/>
      <c r="B273" s="82"/>
      <c r="C273" s="82"/>
      <c r="D273" s="83"/>
      <c r="E273" s="90" t="s">
        <v>36</v>
      </c>
      <c r="F273" s="91"/>
      <c r="G273" s="91"/>
      <c r="H273" s="91"/>
      <c r="I273" s="91"/>
      <c r="J273" s="92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81"/>
      <c r="B274" s="82"/>
      <c r="C274" s="82"/>
      <c r="D274" s="83"/>
      <c r="E274" s="93" t="s">
        <v>37</v>
      </c>
      <c r="F274" s="94"/>
      <c r="G274" s="94"/>
      <c r="H274" s="94"/>
      <c r="I274" s="94"/>
      <c r="J274" s="95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84"/>
      <c r="B275" s="85"/>
      <c r="C275" s="85"/>
      <c r="D275" s="86"/>
      <c r="E275" s="96" t="s">
        <v>38</v>
      </c>
      <c r="F275" s="97"/>
      <c r="G275" s="97"/>
      <c r="H275" s="97"/>
      <c r="I275" s="97"/>
      <c r="J275" s="98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72">
        <v>6424</v>
      </c>
      <c r="B276" s="73"/>
      <c r="C276" s="73"/>
      <c r="D276" s="74"/>
      <c r="E276" s="75" t="s">
        <v>39</v>
      </c>
      <c r="F276" s="76"/>
      <c r="G276" s="76"/>
      <c r="H276" s="76"/>
      <c r="I276" s="76"/>
      <c r="J276" s="77"/>
      <c r="K276" s="27">
        <f>'Автоматические данные'!$L$91</f>
        <v>1</v>
      </c>
      <c r="L276" s="28">
        <v>0</v>
      </c>
      <c r="M276" s="29">
        <f>SUM(K276/A276*10000)</f>
        <v>1.5566625155666252</v>
      </c>
      <c r="N276" s="29" t="e">
        <f>SUM(M276-'[1]Обработка данных'!#REF!)</f>
        <v>#REF!</v>
      </c>
    </row>
    <row r="277" spans="1:14" ht="15.75">
      <c r="A277" s="102" t="s">
        <v>122</v>
      </c>
      <c r="B277" s="103"/>
      <c r="C277" s="103"/>
      <c r="D277" s="104"/>
      <c r="E277" s="87" t="s">
        <v>35</v>
      </c>
      <c r="F277" s="88"/>
      <c r="G277" s="88"/>
      <c r="H277" s="88"/>
      <c r="I277" s="88"/>
      <c r="J277" s="89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05"/>
      <c r="B278" s="106"/>
      <c r="C278" s="106"/>
      <c r="D278" s="107"/>
      <c r="E278" s="90" t="s">
        <v>36</v>
      </c>
      <c r="F278" s="91"/>
      <c r="G278" s="91"/>
      <c r="H278" s="91"/>
      <c r="I278" s="91"/>
      <c r="J278" s="92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05"/>
      <c r="B279" s="106"/>
      <c r="C279" s="106"/>
      <c r="D279" s="107"/>
      <c r="E279" s="93" t="s">
        <v>37</v>
      </c>
      <c r="F279" s="94"/>
      <c r="G279" s="94"/>
      <c r="H279" s="94"/>
      <c r="I279" s="94"/>
      <c r="J279" s="95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08"/>
      <c r="B280" s="109"/>
      <c r="C280" s="109"/>
      <c r="D280" s="110"/>
      <c r="E280" s="96" t="s">
        <v>38</v>
      </c>
      <c r="F280" s="97"/>
      <c r="G280" s="97"/>
      <c r="H280" s="97"/>
      <c r="I280" s="97"/>
      <c r="J280" s="98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72">
        <v>11049</v>
      </c>
      <c r="B281" s="73"/>
      <c r="C281" s="73"/>
      <c r="D281" s="74"/>
      <c r="E281" s="75" t="s">
        <v>39</v>
      </c>
      <c r="F281" s="76"/>
      <c r="G281" s="76"/>
      <c r="H281" s="76"/>
      <c r="I281" s="76"/>
      <c r="J281" s="77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78" t="s">
        <v>123</v>
      </c>
      <c r="B282" s="79"/>
      <c r="C282" s="79"/>
      <c r="D282" s="80"/>
      <c r="E282" s="87" t="s">
        <v>35</v>
      </c>
      <c r="F282" s="88"/>
      <c r="G282" s="88"/>
      <c r="H282" s="88"/>
      <c r="I282" s="88"/>
      <c r="J282" s="89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81"/>
      <c r="B283" s="82"/>
      <c r="C283" s="82"/>
      <c r="D283" s="83"/>
      <c r="E283" s="90" t="s">
        <v>36</v>
      </c>
      <c r="F283" s="91"/>
      <c r="G283" s="91"/>
      <c r="H283" s="91"/>
      <c r="I283" s="91"/>
      <c r="J283" s="92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81"/>
      <c r="B284" s="82"/>
      <c r="C284" s="82"/>
      <c r="D284" s="83"/>
      <c r="E284" s="93" t="s">
        <v>37</v>
      </c>
      <c r="F284" s="94"/>
      <c r="G284" s="94"/>
      <c r="H284" s="94"/>
      <c r="I284" s="94"/>
      <c r="J284" s="95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84"/>
      <c r="B285" s="85"/>
      <c r="C285" s="85"/>
      <c r="D285" s="86"/>
      <c r="E285" s="96" t="s">
        <v>38</v>
      </c>
      <c r="F285" s="97"/>
      <c r="G285" s="97"/>
      <c r="H285" s="97"/>
      <c r="I285" s="97"/>
      <c r="J285" s="98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72">
        <v>8934</v>
      </c>
      <c r="B286" s="73"/>
      <c r="C286" s="73"/>
      <c r="D286" s="74"/>
      <c r="E286" s="75" t="s">
        <v>39</v>
      </c>
      <c r="F286" s="76"/>
      <c r="G286" s="76"/>
      <c r="H286" s="76"/>
      <c r="I286" s="76"/>
      <c r="J286" s="77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02" t="s">
        <v>124</v>
      </c>
      <c r="B287" s="103"/>
      <c r="C287" s="103"/>
      <c r="D287" s="104"/>
      <c r="E287" s="87" t="s">
        <v>35</v>
      </c>
      <c r="F287" s="88"/>
      <c r="G287" s="88"/>
      <c r="H287" s="88"/>
      <c r="I287" s="88"/>
      <c r="J287" s="89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05"/>
      <c r="B288" s="106"/>
      <c r="C288" s="106"/>
      <c r="D288" s="107"/>
      <c r="E288" s="90" t="s">
        <v>36</v>
      </c>
      <c r="F288" s="91"/>
      <c r="G288" s="91"/>
      <c r="H288" s="91"/>
      <c r="I288" s="91"/>
      <c r="J288" s="92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05"/>
      <c r="B289" s="106"/>
      <c r="C289" s="106"/>
      <c r="D289" s="107"/>
      <c r="E289" s="93" t="s">
        <v>37</v>
      </c>
      <c r="F289" s="94"/>
      <c r="G289" s="94"/>
      <c r="H289" s="94"/>
      <c r="I289" s="94"/>
      <c r="J289" s="95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08"/>
      <c r="B290" s="109"/>
      <c r="C290" s="109"/>
      <c r="D290" s="110"/>
      <c r="E290" s="96" t="s">
        <v>38</v>
      </c>
      <c r="F290" s="97"/>
      <c r="G290" s="97"/>
      <c r="H290" s="97"/>
      <c r="I290" s="97"/>
      <c r="J290" s="98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72">
        <v>8006</v>
      </c>
      <c r="B291" s="73"/>
      <c r="C291" s="73"/>
      <c r="D291" s="74"/>
      <c r="E291" s="75" t="s">
        <v>39</v>
      </c>
      <c r="F291" s="76"/>
      <c r="G291" s="76"/>
      <c r="H291" s="76"/>
      <c r="I291" s="76"/>
      <c r="J291" s="77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11" t="s">
        <v>117</v>
      </c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</row>
    <row r="293" spans="1:14" ht="18">
      <c r="A293" s="112" t="str">
        <f>'Ручные данные'!$I$3</f>
        <v>I квартал 2023 г.</v>
      </c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</row>
    <row r="294" spans="1:14" ht="93.75" customHeight="1">
      <c r="A294" s="113" t="s">
        <v>118</v>
      </c>
      <c r="B294" s="114"/>
      <c r="C294" s="114"/>
      <c r="D294" s="115"/>
      <c r="E294" s="113" t="s">
        <v>119</v>
      </c>
      <c r="F294" s="116"/>
      <c r="G294" s="116"/>
      <c r="H294" s="116"/>
      <c r="I294" s="116"/>
      <c r="J294" s="117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78" t="s">
        <v>125</v>
      </c>
      <c r="B295" s="79"/>
      <c r="C295" s="79"/>
      <c r="D295" s="80"/>
      <c r="E295" s="87" t="s">
        <v>35</v>
      </c>
      <c r="F295" s="88"/>
      <c r="G295" s="88"/>
      <c r="H295" s="88"/>
      <c r="I295" s="88"/>
      <c r="J295" s="89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81"/>
      <c r="B296" s="82"/>
      <c r="C296" s="82"/>
      <c r="D296" s="83"/>
      <c r="E296" s="90" t="s">
        <v>36</v>
      </c>
      <c r="F296" s="91"/>
      <c r="G296" s="91"/>
      <c r="H296" s="91"/>
      <c r="I296" s="91"/>
      <c r="J296" s="92"/>
      <c r="K296" s="37">
        <f>'Автоматические данные'!$I$95</f>
        <v>0</v>
      </c>
      <c r="L296" s="35">
        <v>0</v>
      </c>
      <c r="M296" s="36">
        <f>SUM(K296/A299*10000)</f>
        <v>0</v>
      </c>
      <c r="N296" s="36" t="e">
        <f>SUM(M296-'[1]Обработка данных'!#REF!)</f>
        <v>#REF!</v>
      </c>
    </row>
    <row r="297" spans="1:14" ht="15.75">
      <c r="A297" s="81"/>
      <c r="B297" s="82"/>
      <c r="C297" s="82"/>
      <c r="D297" s="83"/>
      <c r="E297" s="93" t="s">
        <v>37</v>
      </c>
      <c r="F297" s="94"/>
      <c r="G297" s="94"/>
      <c r="H297" s="94"/>
      <c r="I297" s="94"/>
      <c r="J297" s="95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84"/>
      <c r="B298" s="85"/>
      <c r="C298" s="85"/>
      <c r="D298" s="86"/>
      <c r="E298" s="96" t="s">
        <v>38</v>
      </c>
      <c r="F298" s="97"/>
      <c r="G298" s="97"/>
      <c r="H298" s="97"/>
      <c r="I298" s="97"/>
      <c r="J298" s="98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72">
        <v>7681</v>
      </c>
      <c r="B299" s="73"/>
      <c r="C299" s="73"/>
      <c r="D299" s="74"/>
      <c r="E299" s="75" t="s">
        <v>39</v>
      </c>
      <c r="F299" s="76"/>
      <c r="G299" s="76"/>
      <c r="H299" s="76"/>
      <c r="I299" s="76"/>
      <c r="J299" s="77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02" t="s">
        <v>126</v>
      </c>
      <c r="B300" s="103"/>
      <c r="C300" s="103"/>
      <c r="D300" s="104"/>
      <c r="E300" s="87" t="s">
        <v>35</v>
      </c>
      <c r="F300" s="88"/>
      <c r="G300" s="88"/>
      <c r="H300" s="88"/>
      <c r="I300" s="88"/>
      <c r="J300" s="89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05"/>
      <c r="B301" s="106"/>
      <c r="C301" s="106"/>
      <c r="D301" s="107"/>
      <c r="E301" s="90" t="s">
        <v>36</v>
      </c>
      <c r="F301" s="91"/>
      <c r="G301" s="91"/>
      <c r="H301" s="91"/>
      <c r="I301" s="91"/>
      <c r="J301" s="92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05"/>
      <c r="B302" s="106"/>
      <c r="C302" s="106"/>
      <c r="D302" s="107"/>
      <c r="E302" s="93" t="s">
        <v>37</v>
      </c>
      <c r="F302" s="94"/>
      <c r="G302" s="94"/>
      <c r="H302" s="94"/>
      <c r="I302" s="94"/>
      <c r="J302" s="95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08"/>
      <c r="B303" s="109"/>
      <c r="C303" s="109"/>
      <c r="D303" s="110"/>
      <c r="E303" s="96" t="s">
        <v>38</v>
      </c>
      <c r="F303" s="97"/>
      <c r="G303" s="97"/>
      <c r="H303" s="97"/>
      <c r="I303" s="97"/>
      <c r="J303" s="98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99">
        <v>5849</v>
      </c>
      <c r="B304" s="100"/>
      <c r="C304" s="100"/>
      <c r="D304" s="101"/>
      <c r="E304" s="75" t="s">
        <v>39</v>
      </c>
      <c r="F304" s="76"/>
      <c r="G304" s="76"/>
      <c r="H304" s="76"/>
      <c r="I304" s="76"/>
      <c r="J304" s="77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78" t="s">
        <v>127</v>
      </c>
      <c r="B305" s="79"/>
      <c r="C305" s="79"/>
      <c r="D305" s="80"/>
      <c r="E305" s="87" t="s">
        <v>35</v>
      </c>
      <c r="F305" s="88"/>
      <c r="G305" s="88"/>
      <c r="H305" s="88"/>
      <c r="I305" s="88"/>
      <c r="J305" s="89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81"/>
      <c r="B306" s="82"/>
      <c r="C306" s="82"/>
      <c r="D306" s="83"/>
      <c r="E306" s="90" t="s">
        <v>36</v>
      </c>
      <c r="F306" s="91"/>
      <c r="G306" s="91"/>
      <c r="H306" s="91"/>
      <c r="I306" s="91"/>
      <c r="J306" s="92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81"/>
      <c r="B307" s="82"/>
      <c r="C307" s="82"/>
      <c r="D307" s="83"/>
      <c r="E307" s="93" t="s">
        <v>37</v>
      </c>
      <c r="F307" s="94"/>
      <c r="G307" s="94"/>
      <c r="H307" s="94"/>
      <c r="I307" s="94"/>
      <c r="J307" s="95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84"/>
      <c r="B308" s="85"/>
      <c r="C308" s="85"/>
      <c r="D308" s="86"/>
      <c r="E308" s="96" t="s">
        <v>38</v>
      </c>
      <c r="F308" s="97"/>
      <c r="G308" s="97"/>
      <c r="H308" s="97"/>
      <c r="I308" s="97"/>
      <c r="J308" s="98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99">
        <v>47114</v>
      </c>
      <c r="B309" s="100"/>
      <c r="C309" s="100"/>
      <c r="D309" s="101"/>
      <c r="E309" s="75" t="s">
        <v>39</v>
      </c>
      <c r="F309" s="76"/>
      <c r="G309" s="76"/>
      <c r="H309" s="76"/>
      <c r="I309" s="76"/>
      <c r="J309" s="77"/>
      <c r="K309" s="34">
        <f>'Автоматические данные'!$L$97</f>
        <v>0</v>
      </c>
      <c r="L309" s="35">
        <v>0</v>
      </c>
      <c r="M309" s="29">
        <f>SUM(K309/A314*10000)</f>
        <v>0</v>
      </c>
      <c r="N309" s="29" t="e">
        <f>SUM(M309-'[1]Обработка данных'!#REF!)</f>
        <v>#REF!</v>
      </c>
    </row>
    <row r="310" spans="1:14" ht="15.75">
      <c r="A310" s="102" t="s">
        <v>128</v>
      </c>
      <c r="B310" s="103"/>
      <c r="C310" s="103"/>
      <c r="D310" s="104"/>
      <c r="E310" s="87" t="s">
        <v>35</v>
      </c>
      <c r="F310" s="88"/>
      <c r="G310" s="88"/>
      <c r="H310" s="88"/>
      <c r="I310" s="88"/>
      <c r="J310" s="89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05"/>
      <c r="B311" s="106"/>
      <c r="C311" s="106"/>
      <c r="D311" s="107"/>
      <c r="E311" s="90" t="s">
        <v>36</v>
      </c>
      <c r="F311" s="91"/>
      <c r="G311" s="91"/>
      <c r="H311" s="91"/>
      <c r="I311" s="91"/>
      <c r="J311" s="92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05"/>
      <c r="B312" s="106"/>
      <c r="C312" s="106"/>
      <c r="D312" s="107"/>
      <c r="E312" s="93" t="s">
        <v>37</v>
      </c>
      <c r="F312" s="94"/>
      <c r="G312" s="94"/>
      <c r="H312" s="94"/>
      <c r="I312" s="94"/>
      <c r="J312" s="95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08"/>
      <c r="B313" s="109"/>
      <c r="C313" s="109"/>
      <c r="D313" s="110"/>
      <c r="E313" s="96" t="s">
        <v>38</v>
      </c>
      <c r="F313" s="97"/>
      <c r="G313" s="97"/>
      <c r="H313" s="97"/>
      <c r="I313" s="97"/>
      <c r="J313" s="98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72">
        <v>18212</v>
      </c>
      <c r="B314" s="73"/>
      <c r="C314" s="73"/>
      <c r="D314" s="74"/>
      <c r="E314" s="75" t="s">
        <v>39</v>
      </c>
      <c r="F314" s="76"/>
      <c r="G314" s="76"/>
      <c r="H314" s="76"/>
      <c r="I314" s="76"/>
      <c r="J314" s="77"/>
      <c r="K314" s="39">
        <f>'Автоматические данные'!$L$98</f>
        <v>0</v>
      </c>
      <c r="L314" s="31">
        <v>0</v>
      </c>
      <c r="M314" s="32">
        <f>SUM(K314/A314*10000)</f>
        <v>0</v>
      </c>
      <c r="N314" s="33" t="e">
        <f>SUM(M314-'[1]Обработка данных'!#REF!)</f>
        <v>#REF!</v>
      </c>
    </row>
    <row r="315" spans="1:14" ht="45.75" customHeight="1">
      <c r="A315" s="111" t="s">
        <v>117</v>
      </c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</row>
    <row r="316" spans="1:14" ht="19.5" customHeight="1">
      <c r="A316" s="112" t="str">
        <f>'Ручные данные'!$I$3</f>
        <v>I квартал 2023 г.</v>
      </c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</row>
    <row r="317" spans="1:14" ht="99" customHeight="1">
      <c r="A317" s="113" t="s">
        <v>118</v>
      </c>
      <c r="B317" s="114"/>
      <c r="C317" s="114"/>
      <c r="D317" s="115"/>
      <c r="E317" s="113" t="s">
        <v>119</v>
      </c>
      <c r="F317" s="116"/>
      <c r="G317" s="116"/>
      <c r="H317" s="116"/>
      <c r="I317" s="116"/>
      <c r="J317" s="117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78" t="s">
        <v>187</v>
      </c>
      <c r="B318" s="79"/>
      <c r="C318" s="79"/>
      <c r="D318" s="80"/>
      <c r="E318" s="87" t="s">
        <v>35</v>
      </c>
      <c r="F318" s="88"/>
      <c r="G318" s="88"/>
      <c r="H318" s="88"/>
      <c r="I318" s="88"/>
      <c r="J318" s="89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81"/>
      <c r="B319" s="82"/>
      <c r="C319" s="82"/>
      <c r="D319" s="83"/>
      <c r="E319" s="90" t="s">
        <v>36</v>
      </c>
      <c r="F319" s="91"/>
      <c r="G319" s="91"/>
      <c r="H319" s="91"/>
      <c r="I319" s="91"/>
      <c r="J319" s="92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81"/>
      <c r="B320" s="82"/>
      <c r="C320" s="82"/>
      <c r="D320" s="83"/>
      <c r="E320" s="93" t="s">
        <v>37</v>
      </c>
      <c r="F320" s="94"/>
      <c r="G320" s="94"/>
      <c r="H320" s="94"/>
      <c r="I320" s="94"/>
      <c r="J320" s="95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84"/>
      <c r="B321" s="85"/>
      <c r="C321" s="85"/>
      <c r="D321" s="86"/>
      <c r="E321" s="96" t="s">
        <v>38</v>
      </c>
      <c r="F321" s="97"/>
      <c r="G321" s="97"/>
      <c r="H321" s="97"/>
      <c r="I321" s="97"/>
      <c r="J321" s="98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72">
        <v>14544</v>
      </c>
      <c r="B322" s="73"/>
      <c r="C322" s="73"/>
      <c r="D322" s="74"/>
      <c r="E322" s="75" t="s">
        <v>39</v>
      </c>
      <c r="F322" s="76"/>
      <c r="G322" s="76"/>
      <c r="H322" s="76"/>
      <c r="I322" s="76"/>
      <c r="J322" s="77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02" t="s">
        <v>188</v>
      </c>
      <c r="B323" s="103"/>
      <c r="C323" s="103"/>
      <c r="D323" s="104"/>
      <c r="E323" s="87" t="s">
        <v>35</v>
      </c>
      <c r="F323" s="88"/>
      <c r="G323" s="88"/>
      <c r="H323" s="88"/>
      <c r="I323" s="88"/>
      <c r="J323" s="89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05"/>
      <c r="B324" s="106"/>
      <c r="C324" s="106"/>
      <c r="D324" s="107"/>
      <c r="E324" s="90" t="s">
        <v>36</v>
      </c>
      <c r="F324" s="91"/>
      <c r="G324" s="91"/>
      <c r="H324" s="91"/>
      <c r="I324" s="91"/>
      <c r="J324" s="92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05"/>
      <c r="B325" s="106"/>
      <c r="C325" s="106"/>
      <c r="D325" s="107"/>
      <c r="E325" s="93" t="s">
        <v>37</v>
      </c>
      <c r="F325" s="94"/>
      <c r="G325" s="94"/>
      <c r="H325" s="94"/>
      <c r="I325" s="94"/>
      <c r="J325" s="95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08"/>
      <c r="B326" s="109"/>
      <c r="C326" s="109"/>
      <c r="D326" s="110"/>
      <c r="E326" s="96" t="s">
        <v>38</v>
      </c>
      <c r="F326" s="97"/>
      <c r="G326" s="97"/>
      <c r="H326" s="97"/>
      <c r="I326" s="97"/>
      <c r="J326" s="98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72">
        <v>4425</v>
      </c>
      <c r="B327" s="73"/>
      <c r="C327" s="73"/>
      <c r="D327" s="74"/>
      <c r="E327" s="75" t="s">
        <v>39</v>
      </c>
      <c r="F327" s="76"/>
      <c r="G327" s="76"/>
      <c r="H327" s="76"/>
      <c r="I327" s="76"/>
      <c r="J327" s="77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78" t="s">
        <v>189</v>
      </c>
      <c r="B328" s="79"/>
      <c r="C328" s="79"/>
      <c r="D328" s="80"/>
      <c r="E328" s="87" t="s">
        <v>35</v>
      </c>
      <c r="F328" s="88"/>
      <c r="G328" s="88"/>
      <c r="H328" s="88"/>
      <c r="I328" s="88"/>
      <c r="J328" s="89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81"/>
      <c r="B329" s="82"/>
      <c r="C329" s="82"/>
      <c r="D329" s="83"/>
      <c r="E329" s="90" t="s">
        <v>36</v>
      </c>
      <c r="F329" s="91"/>
      <c r="G329" s="91"/>
      <c r="H329" s="91"/>
      <c r="I329" s="91"/>
      <c r="J329" s="92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81"/>
      <c r="B330" s="82"/>
      <c r="C330" s="82"/>
      <c r="D330" s="83"/>
      <c r="E330" s="93" t="s">
        <v>37</v>
      </c>
      <c r="F330" s="94"/>
      <c r="G330" s="94"/>
      <c r="H330" s="94"/>
      <c r="I330" s="94"/>
      <c r="J330" s="95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84"/>
      <c r="B331" s="85"/>
      <c r="C331" s="85"/>
      <c r="D331" s="86"/>
      <c r="E331" s="96" t="s">
        <v>38</v>
      </c>
      <c r="F331" s="97"/>
      <c r="G331" s="97"/>
      <c r="H331" s="97"/>
      <c r="I331" s="97"/>
      <c r="J331" s="98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99">
        <v>4006</v>
      </c>
      <c r="B332" s="100"/>
      <c r="C332" s="100"/>
      <c r="D332" s="101"/>
      <c r="E332" s="75" t="s">
        <v>39</v>
      </c>
      <c r="F332" s="76"/>
      <c r="G332" s="76"/>
      <c r="H332" s="76"/>
      <c r="I332" s="76"/>
      <c r="J332" s="77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02" t="s">
        <v>190</v>
      </c>
      <c r="B333" s="103"/>
      <c r="C333" s="103"/>
      <c r="D333" s="104"/>
      <c r="E333" s="87" t="s">
        <v>35</v>
      </c>
      <c r="F333" s="88"/>
      <c r="G333" s="88"/>
      <c r="H333" s="88"/>
      <c r="I333" s="88"/>
      <c r="J333" s="89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05"/>
      <c r="B334" s="106"/>
      <c r="C334" s="106"/>
      <c r="D334" s="107"/>
      <c r="E334" s="90" t="s">
        <v>36</v>
      </c>
      <c r="F334" s="91"/>
      <c r="G334" s="91"/>
      <c r="H334" s="91"/>
      <c r="I334" s="91"/>
      <c r="J334" s="92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05"/>
      <c r="B335" s="106"/>
      <c r="C335" s="106"/>
      <c r="D335" s="107"/>
      <c r="E335" s="93" t="s">
        <v>37</v>
      </c>
      <c r="F335" s="94"/>
      <c r="G335" s="94"/>
      <c r="H335" s="94"/>
      <c r="I335" s="94"/>
      <c r="J335" s="95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08"/>
      <c r="B336" s="109"/>
      <c r="C336" s="109"/>
      <c r="D336" s="110"/>
      <c r="E336" s="96" t="s">
        <v>38</v>
      </c>
      <c r="F336" s="97"/>
      <c r="G336" s="97"/>
      <c r="H336" s="97"/>
      <c r="I336" s="97"/>
      <c r="J336" s="98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72">
        <v>13144</v>
      </c>
      <c r="B337" s="73"/>
      <c r="C337" s="73"/>
      <c r="D337" s="74"/>
      <c r="E337" s="75" t="s">
        <v>39</v>
      </c>
      <c r="F337" s="76"/>
      <c r="G337" s="76"/>
      <c r="H337" s="76"/>
      <c r="I337" s="76"/>
      <c r="J337" s="77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11" t="s">
        <v>117</v>
      </c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</row>
    <row r="339" spans="1:14" ht="18">
      <c r="A339" s="112" t="str">
        <f>'Ручные данные'!$I$3</f>
        <v>I квартал 2023 г.</v>
      </c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</row>
    <row r="340" spans="1:14" ht="128.25">
      <c r="A340" s="113" t="s">
        <v>129</v>
      </c>
      <c r="B340" s="114"/>
      <c r="C340" s="114"/>
      <c r="D340" s="115"/>
      <c r="E340" s="113" t="s">
        <v>119</v>
      </c>
      <c r="F340" s="116"/>
      <c r="G340" s="116"/>
      <c r="H340" s="116"/>
      <c r="I340" s="116"/>
      <c r="J340" s="117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78" t="s">
        <v>130</v>
      </c>
      <c r="B341" s="79"/>
      <c r="C341" s="79"/>
      <c r="D341" s="80"/>
      <c r="E341" s="87" t="s">
        <v>35</v>
      </c>
      <c r="F341" s="88"/>
      <c r="G341" s="88"/>
      <c r="H341" s="88"/>
      <c r="I341" s="88"/>
      <c r="J341" s="89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81"/>
      <c r="B342" s="82"/>
      <c r="C342" s="82"/>
      <c r="D342" s="83"/>
      <c r="E342" s="90" t="s">
        <v>36</v>
      </c>
      <c r="F342" s="91"/>
      <c r="G342" s="91"/>
      <c r="H342" s="91"/>
      <c r="I342" s="91"/>
      <c r="J342" s="92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>
      <c r="A343" s="81"/>
      <c r="B343" s="82"/>
      <c r="C343" s="82"/>
      <c r="D343" s="83"/>
      <c r="E343" s="93" t="s">
        <v>37</v>
      </c>
      <c r="F343" s="94"/>
      <c r="G343" s="94"/>
      <c r="H343" s="94"/>
      <c r="I343" s="94"/>
      <c r="J343" s="95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84"/>
      <c r="B344" s="85"/>
      <c r="C344" s="85"/>
      <c r="D344" s="86"/>
      <c r="E344" s="96" t="s">
        <v>38</v>
      </c>
      <c r="F344" s="97"/>
      <c r="G344" s="97"/>
      <c r="H344" s="97"/>
      <c r="I344" s="97"/>
      <c r="J344" s="98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99">
        <v>33447</v>
      </c>
      <c r="B345" s="100"/>
      <c r="C345" s="100"/>
      <c r="D345" s="101"/>
      <c r="E345" s="75" t="s">
        <v>39</v>
      </c>
      <c r="F345" s="76"/>
      <c r="G345" s="76"/>
      <c r="H345" s="76"/>
      <c r="I345" s="76"/>
      <c r="J345" s="77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02" t="s">
        <v>131</v>
      </c>
      <c r="B346" s="103"/>
      <c r="C346" s="103"/>
      <c r="D346" s="104"/>
      <c r="E346" s="87" t="s">
        <v>35</v>
      </c>
      <c r="F346" s="88"/>
      <c r="G346" s="88"/>
      <c r="H346" s="88"/>
      <c r="I346" s="88"/>
      <c r="J346" s="89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05"/>
      <c r="B347" s="106"/>
      <c r="C347" s="106"/>
      <c r="D347" s="107"/>
      <c r="E347" s="90" t="s">
        <v>36</v>
      </c>
      <c r="F347" s="91"/>
      <c r="G347" s="91"/>
      <c r="H347" s="91"/>
      <c r="I347" s="91"/>
      <c r="J347" s="92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05"/>
      <c r="B348" s="106"/>
      <c r="C348" s="106"/>
      <c r="D348" s="107"/>
      <c r="E348" s="93" t="s">
        <v>37</v>
      </c>
      <c r="F348" s="94"/>
      <c r="G348" s="94"/>
      <c r="H348" s="94"/>
      <c r="I348" s="94"/>
      <c r="J348" s="95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08"/>
      <c r="B349" s="109"/>
      <c r="C349" s="109"/>
      <c r="D349" s="110"/>
      <c r="E349" s="96" t="s">
        <v>38</v>
      </c>
      <c r="F349" s="97"/>
      <c r="G349" s="97"/>
      <c r="H349" s="97"/>
      <c r="I349" s="97"/>
      <c r="J349" s="98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99">
        <v>4453</v>
      </c>
      <c r="B350" s="100"/>
      <c r="C350" s="100"/>
      <c r="D350" s="101"/>
      <c r="E350" s="75" t="s">
        <v>39</v>
      </c>
      <c r="F350" s="76"/>
      <c r="G350" s="76"/>
      <c r="H350" s="76"/>
      <c r="I350" s="76"/>
      <c r="J350" s="77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78" t="s">
        <v>132</v>
      </c>
      <c r="B351" s="79"/>
      <c r="C351" s="79"/>
      <c r="D351" s="80"/>
      <c r="E351" s="87" t="s">
        <v>35</v>
      </c>
      <c r="F351" s="88"/>
      <c r="G351" s="88"/>
      <c r="H351" s="88"/>
      <c r="I351" s="88"/>
      <c r="J351" s="89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81"/>
      <c r="B352" s="82"/>
      <c r="C352" s="82"/>
      <c r="D352" s="83"/>
      <c r="E352" s="90" t="s">
        <v>36</v>
      </c>
      <c r="F352" s="91"/>
      <c r="G352" s="91"/>
      <c r="H352" s="91"/>
      <c r="I352" s="91"/>
      <c r="J352" s="92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81"/>
      <c r="B353" s="82"/>
      <c r="C353" s="82"/>
      <c r="D353" s="83"/>
      <c r="E353" s="93" t="s">
        <v>37</v>
      </c>
      <c r="F353" s="94"/>
      <c r="G353" s="94"/>
      <c r="H353" s="94"/>
      <c r="I353" s="94"/>
      <c r="J353" s="95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84"/>
      <c r="B354" s="85"/>
      <c r="C354" s="85"/>
      <c r="D354" s="86"/>
      <c r="E354" s="96" t="s">
        <v>38</v>
      </c>
      <c r="F354" s="97"/>
      <c r="G354" s="97"/>
      <c r="H354" s="97"/>
      <c r="I354" s="97"/>
      <c r="J354" s="98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99">
        <v>11788</v>
      </c>
      <c r="B355" s="100"/>
      <c r="C355" s="100"/>
      <c r="D355" s="101"/>
      <c r="E355" s="75" t="s">
        <v>39</v>
      </c>
      <c r="F355" s="76"/>
      <c r="G355" s="76"/>
      <c r="H355" s="76"/>
      <c r="I355" s="76"/>
      <c r="J355" s="77"/>
      <c r="K355" s="34">
        <f>'Автоматические данные'!$L$105</f>
        <v>1</v>
      </c>
      <c r="L355" s="35">
        <v>0</v>
      </c>
      <c r="M355" s="36">
        <f>SUM(K355/A355*10000)</f>
        <v>0.84832032575500516</v>
      </c>
      <c r="N355" s="29">
        <f>SUM(M717-'[1]Обработка данных'!F40)</f>
        <v>-0.81201848294227963</v>
      </c>
    </row>
    <row r="356" spans="1:14" ht="15.75">
      <c r="A356" s="331" t="s">
        <v>133</v>
      </c>
      <c r="B356" s="332"/>
      <c r="C356" s="332"/>
      <c r="D356" s="333"/>
      <c r="E356" s="87" t="s">
        <v>35</v>
      </c>
      <c r="F356" s="88"/>
      <c r="G356" s="88"/>
      <c r="H356" s="88"/>
      <c r="I356" s="88"/>
      <c r="J356" s="89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334"/>
      <c r="B357" s="335"/>
      <c r="C357" s="335"/>
      <c r="D357" s="336"/>
      <c r="E357" s="340" t="s">
        <v>36</v>
      </c>
      <c r="F357" s="341"/>
      <c r="G357" s="341"/>
      <c r="H357" s="341"/>
      <c r="I357" s="341"/>
      <c r="J357" s="34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334"/>
      <c r="B358" s="335"/>
      <c r="C358" s="335"/>
      <c r="D358" s="336"/>
      <c r="E358" s="93" t="s">
        <v>37</v>
      </c>
      <c r="F358" s="94"/>
      <c r="G358" s="94"/>
      <c r="H358" s="94"/>
      <c r="I358" s="94"/>
      <c r="J358" s="95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337"/>
      <c r="B359" s="338"/>
      <c r="C359" s="338"/>
      <c r="D359" s="339"/>
      <c r="E359" s="96" t="s">
        <v>38</v>
      </c>
      <c r="F359" s="97"/>
      <c r="G359" s="97"/>
      <c r="H359" s="97"/>
      <c r="I359" s="97"/>
      <c r="J359" s="98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99">
        <v>4600</v>
      </c>
      <c r="B360" s="100"/>
      <c r="C360" s="100"/>
      <c r="D360" s="101"/>
      <c r="E360" s="343" t="s">
        <v>39</v>
      </c>
      <c r="F360" s="344"/>
      <c r="G360" s="344"/>
      <c r="H360" s="344"/>
      <c r="I360" s="344"/>
      <c r="J360" s="34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11" t="s">
        <v>117</v>
      </c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</row>
    <row r="362" spans="1:14" ht="16.5">
      <c r="A362" s="346" t="str">
        <f>'Ручные данные'!$I$3</f>
        <v>I квартал 2023 г.</v>
      </c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</row>
    <row r="363" spans="1:14" ht="128.25">
      <c r="A363" s="113" t="s">
        <v>118</v>
      </c>
      <c r="B363" s="114"/>
      <c r="C363" s="114"/>
      <c r="D363" s="115"/>
      <c r="E363" s="113" t="s">
        <v>119</v>
      </c>
      <c r="F363" s="116"/>
      <c r="G363" s="116"/>
      <c r="H363" s="116"/>
      <c r="I363" s="116"/>
      <c r="J363" s="117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78" t="s">
        <v>134</v>
      </c>
      <c r="B364" s="79"/>
      <c r="C364" s="79"/>
      <c r="D364" s="80"/>
      <c r="E364" s="87" t="s">
        <v>35</v>
      </c>
      <c r="F364" s="88"/>
      <c r="G364" s="88"/>
      <c r="H364" s="88"/>
      <c r="I364" s="88"/>
      <c r="J364" s="89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81"/>
      <c r="B365" s="82"/>
      <c r="C365" s="82"/>
      <c r="D365" s="83"/>
      <c r="E365" s="90" t="s">
        <v>36</v>
      </c>
      <c r="F365" s="91"/>
      <c r="G365" s="91"/>
      <c r="H365" s="91"/>
      <c r="I365" s="91"/>
      <c r="J365" s="92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81"/>
      <c r="B366" s="82"/>
      <c r="C366" s="82"/>
      <c r="D366" s="83"/>
      <c r="E366" s="93" t="s">
        <v>37</v>
      </c>
      <c r="F366" s="94"/>
      <c r="G366" s="94"/>
      <c r="H366" s="94"/>
      <c r="I366" s="94"/>
      <c r="J366" s="95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84"/>
      <c r="B367" s="85"/>
      <c r="C367" s="85"/>
      <c r="D367" s="86"/>
      <c r="E367" s="96" t="s">
        <v>38</v>
      </c>
      <c r="F367" s="97"/>
      <c r="G367" s="97"/>
      <c r="H367" s="97"/>
      <c r="I367" s="97"/>
      <c r="J367" s="98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99">
        <v>6032</v>
      </c>
      <c r="B368" s="100"/>
      <c r="C368" s="100"/>
      <c r="D368" s="101"/>
      <c r="E368" s="75" t="s">
        <v>39</v>
      </c>
      <c r="F368" s="76"/>
      <c r="G368" s="76"/>
      <c r="H368" s="76"/>
      <c r="I368" s="76"/>
      <c r="J368" s="77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02" t="s">
        <v>135</v>
      </c>
      <c r="B369" s="103"/>
      <c r="C369" s="103"/>
      <c r="D369" s="104"/>
      <c r="E369" s="87" t="s">
        <v>35</v>
      </c>
      <c r="F369" s="88"/>
      <c r="G369" s="88"/>
      <c r="H369" s="88"/>
      <c r="I369" s="88"/>
      <c r="J369" s="89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05"/>
      <c r="B370" s="106"/>
      <c r="C370" s="106"/>
      <c r="D370" s="107"/>
      <c r="E370" s="90" t="s">
        <v>36</v>
      </c>
      <c r="F370" s="91"/>
      <c r="G370" s="91"/>
      <c r="H370" s="91"/>
      <c r="I370" s="91"/>
      <c r="J370" s="92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05"/>
      <c r="B371" s="106"/>
      <c r="C371" s="106"/>
      <c r="D371" s="107"/>
      <c r="E371" s="93" t="s">
        <v>37</v>
      </c>
      <c r="F371" s="94"/>
      <c r="G371" s="94"/>
      <c r="H371" s="94"/>
      <c r="I371" s="94"/>
      <c r="J371" s="95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08"/>
      <c r="B372" s="109"/>
      <c r="C372" s="109"/>
      <c r="D372" s="110"/>
      <c r="E372" s="96" t="s">
        <v>38</v>
      </c>
      <c r="F372" s="97"/>
      <c r="G372" s="97"/>
      <c r="H372" s="97"/>
      <c r="I372" s="97"/>
      <c r="J372" s="98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99">
        <v>7620</v>
      </c>
      <c r="B373" s="100"/>
      <c r="C373" s="100"/>
      <c r="D373" s="101"/>
      <c r="E373" s="75" t="s">
        <v>39</v>
      </c>
      <c r="F373" s="76"/>
      <c r="G373" s="76"/>
      <c r="H373" s="76"/>
      <c r="I373" s="76"/>
      <c r="J373" s="77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78" t="s">
        <v>136</v>
      </c>
      <c r="B374" s="79"/>
      <c r="C374" s="79"/>
      <c r="D374" s="80"/>
      <c r="E374" s="87" t="s">
        <v>35</v>
      </c>
      <c r="F374" s="88"/>
      <c r="G374" s="88"/>
      <c r="H374" s="88"/>
      <c r="I374" s="88"/>
      <c r="J374" s="89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81"/>
      <c r="B375" s="82"/>
      <c r="C375" s="82"/>
      <c r="D375" s="83"/>
      <c r="E375" s="90" t="s">
        <v>36</v>
      </c>
      <c r="F375" s="91"/>
      <c r="G375" s="91"/>
      <c r="H375" s="91"/>
      <c r="I375" s="91"/>
      <c r="J375" s="92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81"/>
      <c r="B376" s="82"/>
      <c r="C376" s="82"/>
      <c r="D376" s="83"/>
      <c r="E376" s="93" t="s">
        <v>37</v>
      </c>
      <c r="F376" s="94"/>
      <c r="G376" s="94"/>
      <c r="H376" s="94"/>
      <c r="I376" s="94"/>
      <c r="J376" s="95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84"/>
      <c r="B377" s="85"/>
      <c r="C377" s="85"/>
      <c r="D377" s="86"/>
      <c r="E377" s="96" t="s">
        <v>38</v>
      </c>
      <c r="F377" s="97"/>
      <c r="G377" s="97"/>
      <c r="H377" s="97"/>
      <c r="I377" s="97"/>
      <c r="J377" s="98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99">
        <v>4840</v>
      </c>
      <c r="B378" s="100"/>
      <c r="C378" s="100"/>
      <c r="D378" s="101"/>
      <c r="E378" s="75" t="s">
        <v>39</v>
      </c>
      <c r="F378" s="76"/>
      <c r="G378" s="76"/>
      <c r="H378" s="76"/>
      <c r="I378" s="76"/>
      <c r="J378" s="77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02" t="s">
        <v>137</v>
      </c>
      <c r="B379" s="103"/>
      <c r="C379" s="103"/>
      <c r="D379" s="104"/>
      <c r="E379" s="87" t="s">
        <v>35</v>
      </c>
      <c r="F379" s="88"/>
      <c r="G379" s="88"/>
      <c r="H379" s="88"/>
      <c r="I379" s="88"/>
      <c r="J379" s="89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05"/>
      <c r="B380" s="106"/>
      <c r="C380" s="106"/>
      <c r="D380" s="107"/>
      <c r="E380" s="90" t="s">
        <v>36</v>
      </c>
      <c r="F380" s="91"/>
      <c r="G380" s="91"/>
      <c r="H380" s="91"/>
      <c r="I380" s="91"/>
      <c r="J380" s="92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05"/>
      <c r="B381" s="106"/>
      <c r="C381" s="106"/>
      <c r="D381" s="107"/>
      <c r="E381" s="93" t="s">
        <v>37</v>
      </c>
      <c r="F381" s="94"/>
      <c r="G381" s="94"/>
      <c r="H381" s="94"/>
      <c r="I381" s="94"/>
      <c r="J381" s="95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08"/>
      <c r="B382" s="109"/>
      <c r="C382" s="109"/>
      <c r="D382" s="110"/>
      <c r="E382" s="96" t="s">
        <v>38</v>
      </c>
      <c r="F382" s="97"/>
      <c r="G382" s="97"/>
      <c r="H382" s="97"/>
      <c r="I382" s="97"/>
      <c r="J382" s="98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99">
        <v>9533</v>
      </c>
      <c r="B383" s="100"/>
      <c r="C383" s="100"/>
      <c r="D383" s="101"/>
      <c r="E383" s="75" t="s">
        <v>39</v>
      </c>
      <c r="F383" s="76"/>
      <c r="G383" s="76"/>
      <c r="H383" s="76"/>
      <c r="I383" s="76"/>
      <c r="J383" s="77"/>
      <c r="K383" s="30">
        <f>'Автоматические данные'!$L$110</f>
        <v>0</v>
      </c>
      <c r="L383" s="31">
        <v>0</v>
      </c>
      <c r="M383" s="32">
        <f>SUM(K383/OLE_LINK28*10000)</f>
        <v>0</v>
      </c>
      <c r="N383" s="32"/>
    </row>
    <row r="384" spans="1:14" ht="39.75" customHeight="1">
      <c r="A384" s="347" t="s">
        <v>117</v>
      </c>
      <c r="B384" s="347"/>
      <c r="C384" s="347"/>
      <c r="D384" s="347"/>
      <c r="E384" s="347"/>
      <c r="F384" s="347"/>
      <c r="G384" s="347"/>
      <c r="H384" s="347"/>
      <c r="I384" s="347"/>
      <c r="J384" s="347"/>
      <c r="K384" s="347"/>
      <c r="L384" s="347"/>
      <c r="M384" s="347"/>
      <c r="N384" s="347"/>
    </row>
    <row r="385" spans="1:14" ht="16.5">
      <c r="A385" s="346" t="str">
        <f>'Ручные данные'!$I$3</f>
        <v>I квартал 2023 г.</v>
      </c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</row>
    <row r="386" spans="1:14" ht="128.25">
      <c r="A386" s="113" t="s">
        <v>118</v>
      </c>
      <c r="B386" s="114"/>
      <c r="C386" s="114"/>
      <c r="D386" s="115"/>
      <c r="E386" s="113" t="s">
        <v>119</v>
      </c>
      <c r="F386" s="116"/>
      <c r="G386" s="116"/>
      <c r="H386" s="116"/>
      <c r="I386" s="116"/>
      <c r="J386" s="117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78" t="s">
        <v>138</v>
      </c>
      <c r="B387" s="79"/>
      <c r="C387" s="79"/>
      <c r="D387" s="80"/>
      <c r="E387" s="87" t="s">
        <v>35</v>
      </c>
      <c r="F387" s="88"/>
      <c r="G387" s="88"/>
      <c r="H387" s="88"/>
      <c r="I387" s="88"/>
      <c r="J387" s="89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81"/>
      <c r="B388" s="82"/>
      <c r="C388" s="82"/>
      <c r="D388" s="83"/>
      <c r="E388" s="90" t="s">
        <v>36</v>
      </c>
      <c r="F388" s="91"/>
      <c r="G388" s="91"/>
      <c r="H388" s="91"/>
      <c r="I388" s="91"/>
      <c r="J388" s="92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81"/>
      <c r="B389" s="82"/>
      <c r="C389" s="82"/>
      <c r="D389" s="83"/>
      <c r="E389" s="93" t="s">
        <v>37</v>
      </c>
      <c r="F389" s="94"/>
      <c r="G389" s="94"/>
      <c r="H389" s="94"/>
      <c r="I389" s="94"/>
      <c r="J389" s="95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84"/>
      <c r="B390" s="85"/>
      <c r="C390" s="85"/>
      <c r="D390" s="86"/>
      <c r="E390" s="96" t="s">
        <v>38</v>
      </c>
      <c r="F390" s="97"/>
      <c r="G390" s="97"/>
      <c r="H390" s="97"/>
      <c r="I390" s="97"/>
      <c r="J390" s="98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99">
        <v>12634</v>
      </c>
      <c r="B391" s="100"/>
      <c r="C391" s="100"/>
      <c r="D391" s="101"/>
      <c r="E391" s="75" t="s">
        <v>39</v>
      </c>
      <c r="F391" s="76"/>
      <c r="G391" s="76"/>
      <c r="H391" s="76"/>
      <c r="I391" s="76"/>
      <c r="J391" s="77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02" t="s">
        <v>139</v>
      </c>
      <c r="B392" s="103"/>
      <c r="C392" s="103"/>
      <c r="D392" s="104"/>
      <c r="E392" s="87" t="s">
        <v>35</v>
      </c>
      <c r="F392" s="88"/>
      <c r="G392" s="88"/>
      <c r="H392" s="88"/>
      <c r="I392" s="88"/>
      <c r="J392" s="89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05"/>
      <c r="B393" s="106"/>
      <c r="C393" s="106"/>
      <c r="D393" s="107"/>
      <c r="E393" s="90" t="s">
        <v>36</v>
      </c>
      <c r="F393" s="91"/>
      <c r="G393" s="91"/>
      <c r="H393" s="91"/>
      <c r="I393" s="91"/>
      <c r="J393" s="92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05"/>
      <c r="B394" s="106"/>
      <c r="C394" s="106"/>
      <c r="D394" s="107"/>
      <c r="E394" s="93" t="s">
        <v>37</v>
      </c>
      <c r="F394" s="94"/>
      <c r="G394" s="94"/>
      <c r="H394" s="94"/>
      <c r="I394" s="94"/>
      <c r="J394" s="95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08"/>
      <c r="B395" s="109"/>
      <c r="C395" s="109"/>
      <c r="D395" s="110"/>
      <c r="E395" s="96" t="s">
        <v>38</v>
      </c>
      <c r="F395" s="97"/>
      <c r="G395" s="97"/>
      <c r="H395" s="97"/>
      <c r="I395" s="97"/>
      <c r="J395" s="98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99">
        <v>7224</v>
      </c>
      <c r="B396" s="100"/>
      <c r="C396" s="100"/>
      <c r="D396" s="101"/>
      <c r="E396" s="75" t="s">
        <v>39</v>
      </c>
      <c r="F396" s="76"/>
      <c r="G396" s="76"/>
      <c r="H396" s="76"/>
      <c r="I396" s="76"/>
      <c r="J396" s="77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78" t="s">
        <v>140</v>
      </c>
      <c r="B397" s="79"/>
      <c r="C397" s="79"/>
      <c r="D397" s="80"/>
      <c r="E397" s="87" t="s">
        <v>35</v>
      </c>
      <c r="F397" s="88"/>
      <c r="G397" s="88"/>
      <c r="H397" s="88"/>
      <c r="I397" s="88"/>
      <c r="J397" s="89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81"/>
      <c r="B398" s="82"/>
      <c r="C398" s="82"/>
      <c r="D398" s="83"/>
      <c r="E398" s="90" t="s">
        <v>36</v>
      </c>
      <c r="F398" s="91"/>
      <c r="G398" s="91"/>
      <c r="H398" s="91"/>
      <c r="I398" s="91"/>
      <c r="J398" s="92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81"/>
      <c r="B399" s="82"/>
      <c r="C399" s="82"/>
      <c r="D399" s="83"/>
      <c r="E399" s="93" t="s">
        <v>37</v>
      </c>
      <c r="F399" s="94"/>
      <c r="G399" s="94"/>
      <c r="H399" s="94"/>
      <c r="I399" s="94"/>
      <c r="J399" s="95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84"/>
      <c r="B400" s="85"/>
      <c r="C400" s="85"/>
      <c r="D400" s="86"/>
      <c r="E400" s="96" t="s">
        <v>38</v>
      </c>
      <c r="F400" s="97"/>
      <c r="G400" s="97"/>
      <c r="H400" s="97"/>
      <c r="I400" s="97"/>
      <c r="J400" s="98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99">
        <v>10538</v>
      </c>
      <c r="B401" s="100"/>
      <c r="C401" s="100"/>
      <c r="D401" s="101"/>
      <c r="E401" s="75" t="s">
        <v>39</v>
      </c>
      <c r="F401" s="76"/>
      <c r="G401" s="76"/>
      <c r="H401" s="76"/>
      <c r="I401" s="76"/>
      <c r="J401" s="77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02" t="s">
        <v>141</v>
      </c>
      <c r="B402" s="103"/>
      <c r="C402" s="103"/>
      <c r="D402" s="104"/>
      <c r="E402" s="87" t="s">
        <v>35</v>
      </c>
      <c r="F402" s="88"/>
      <c r="G402" s="88"/>
      <c r="H402" s="88"/>
      <c r="I402" s="88"/>
      <c r="J402" s="89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05"/>
      <c r="B403" s="106"/>
      <c r="C403" s="106"/>
      <c r="D403" s="107"/>
      <c r="E403" s="90" t="s">
        <v>36</v>
      </c>
      <c r="F403" s="91"/>
      <c r="G403" s="91"/>
      <c r="H403" s="91"/>
      <c r="I403" s="91"/>
      <c r="J403" s="92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05"/>
      <c r="B404" s="106"/>
      <c r="C404" s="106"/>
      <c r="D404" s="107"/>
      <c r="E404" s="93" t="s">
        <v>37</v>
      </c>
      <c r="F404" s="94"/>
      <c r="G404" s="94"/>
      <c r="H404" s="94"/>
      <c r="I404" s="94"/>
      <c r="J404" s="95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08"/>
      <c r="B405" s="109"/>
      <c r="C405" s="109"/>
      <c r="D405" s="110"/>
      <c r="E405" s="96" t="s">
        <v>38</v>
      </c>
      <c r="F405" s="97"/>
      <c r="G405" s="97"/>
      <c r="H405" s="97"/>
      <c r="I405" s="97"/>
      <c r="J405" s="98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99">
        <v>9564</v>
      </c>
      <c r="B406" s="100"/>
      <c r="C406" s="100"/>
      <c r="D406" s="101"/>
      <c r="E406" s="75" t="s">
        <v>39</v>
      </c>
      <c r="F406" s="76"/>
      <c r="G406" s="76"/>
      <c r="H406" s="76"/>
      <c r="I406" s="76"/>
      <c r="J406" s="77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347" t="s">
        <v>117</v>
      </c>
      <c r="B407" s="347"/>
      <c r="C407" s="347"/>
      <c r="D407" s="347"/>
      <c r="E407" s="347"/>
      <c r="F407" s="347"/>
      <c r="G407" s="347"/>
      <c r="H407" s="347"/>
      <c r="I407" s="347"/>
      <c r="J407" s="347"/>
      <c r="K407" s="347"/>
      <c r="L407" s="347"/>
      <c r="M407" s="347"/>
      <c r="N407" s="347"/>
    </row>
    <row r="408" spans="1:14" ht="16.5">
      <c r="A408" s="346" t="str">
        <f>'Ручные данные'!$I$3</f>
        <v>I квартал 2023 г.</v>
      </c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</row>
    <row r="409" spans="1:14" ht="87.75" customHeight="1">
      <c r="A409" s="113" t="s">
        <v>118</v>
      </c>
      <c r="B409" s="114"/>
      <c r="C409" s="114"/>
      <c r="D409" s="115"/>
      <c r="E409" s="113" t="s">
        <v>119</v>
      </c>
      <c r="F409" s="116"/>
      <c r="G409" s="116"/>
      <c r="H409" s="116"/>
      <c r="I409" s="116"/>
      <c r="J409" s="117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78" t="s">
        <v>142</v>
      </c>
      <c r="B410" s="79"/>
      <c r="C410" s="79"/>
      <c r="D410" s="80"/>
      <c r="E410" s="87" t="s">
        <v>35</v>
      </c>
      <c r="F410" s="88"/>
      <c r="G410" s="88"/>
      <c r="H410" s="88"/>
      <c r="I410" s="88"/>
      <c r="J410" s="89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>
      <c r="A411" s="81"/>
      <c r="B411" s="82"/>
      <c r="C411" s="82"/>
      <c r="D411" s="83"/>
      <c r="E411" s="90" t="s">
        <v>36</v>
      </c>
      <c r="F411" s="91"/>
      <c r="G411" s="91"/>
      <c r="H411" s="91"/>
      <c r="I411" s="91"/>
      <c r="J411" s="92"/>
      <c r="K411" s="34">
        <f>'Автоматические данные'!$I$115</f>
        <v>4</v>
      </c>
      <c r="L411" s="35">
        <f>SUM('Автоматические данные'!I115/'Автоматические данные'!M115*100)</f>
        <v>66.666666666666657</v>
      </c>
      <c r="M411" s="36">
        <f>SUM(K411/A414*10000)</f>
        <v>0.14631541213393712</v>
      </c>
      <c r="N411" s="29">
        <f>SUM(M773-'[1]Обработка данных'!F37)</f>
        <v>-7.4041460170721933</v>
      </c>
    </row>
    <row r="412" spans="1:14" ht="15.75">
      <c r="A412" s="81"/>
      <c r="B412" s="82"/>
      <c r="C412" s="82"/>
      <c r="D412" s="83"/>
      <c r="E412" s="93" t="s">
        <v>37</v>
      </c>
      <c r="F412" s="94"/>
      <c r="G412" s="94"/>
      <c r="H412" s="94"/>
      <c r="I412" s="94"/>
      <c r="J412" s="95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84"/>
      <c r="B413" s="85"/>
      <c r="C413" s="85"/>
      <c r="D413" s="86"/>
      <c r="E413" s="96" t="s">
        <v>38</v>
      </c>
      <c r="F413" s="97"/>
      <c r="G413" s="97"/>
      <c r="H413" s="97"/>
      <c r="I413" s="97"/>
      <c r="J413" s="98"/>
      <c r="K413" s="34">
        <f>'Автоматические данные'!$K$115</f>
        <v>1</v>
      </c>
      <c r="L413" s="35">
        <f>SUM('Автоматические данные'!K115/'Автоматические данные'!M115*100)</f>
        <v>16.666666666666664</v>
      </c>
      <c r="M413" s="36">
        <f>SUM(K413/A414*10000)</f>
        <v>3.6578853033484279E-2</v>
      </c>
      <c r="N413" s="29">
        <f>SUM(M775-'[1]Обработка данных'!F39)</f>
        <v>-6.4443493111554275</v>
      </c>
    </row>
    <row r="414" spans="1:14" ht="15.75">
      <c r="A414" s="99">
        <v>273382</v>
      </c>
      <c r="B414" s="100"/>
      <c r="C414" s="100"/>
      <c r="D414" s="101"/>
      <c r="E414" s="75" t="s">
        <v>39</v>
      </c>
      <c r="F414" s="76"/>
      <c r="G414" s="76"/>
      <c r="H414" s="76"/>
      <c r="I414" s="76"/>
      <c r="J414" s="77"/>
      <c r="K414" s="34">
        <f>'Автоматические данные'!$L$115</f>
        <v>1</v>
      </c>
      <c r="L414" s="35">
        <f>SUM('Автоматические данные'!L115/'Автоматические данные'!M115*100)</f>
        <v>16.666666666666664</v>
      </c>
      <c r="M414" s="36">
        <f>SUM(K414/A414*10000)</f>
        <v>3.6578853033484279E-2</v>
      </c>
      <c r="N414" s="29">
        <f>SUM(M776-'[1]Обработка данных'!F40)</f>
        <v>-0.81201848294227963</v>
      </c>
    </row>
    <row r="415" spans="1:14" ht="15.75">
      <c r="A415" s="102" t="s">
        <v>143</v>
      </c>
      <c r="B415" s="103"/>
      <c r="C415" s="103"/>
      <c r="D415" s="104"/>
      <c r="E415" s="87" t="s">
        <v>35</v>
      </c>
      <c r="F415" s="88"/>
      <c r="G415" s="88"/>
      <c r="H415" s="88"/>
      <c r="I415" s="88"/>
      <c r="J415" s="89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05"/>
      <c r="B416" s="106"/>
      <c r="C416" s="106"/>
      <c r="D416" s="107"/>
      <c r="E416" s="90" t="s">
        <v>36</v>
      </c>
      <c r="F416" s="91"/>
      <c r="G416" s="91"/>
      <c r="H416" s="91"/>
      <c r="I416" s="91"/>
      <c r="J416" s="92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05"/>
      <c r="B417" s="106"/>
      <c r="C417" s="106"/>
      <c r="D417" s="107"/>
      <c r="E417" s="93" t="s">
        <v>37</v>
      </c>
      <c r="F417" s="94"/>
      <c r="G417" s="94"/>
      <c r="H417" s="94"/>
      <c r="I417" s="94"/>
      <c r="J417" s="95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08"/>
      <c r="B418" s="109"/>
      <c r="C418" s="109"/>
      <c r="D418" s="110"/>
      <c r="E418" s="96" t="s">
        <v>38</v>
      </c>
      <c r="F418" s="97"/>
      <c r="G418" s="97"/>
      <c r="H418" s="97"/>
      <c r="I418" s="97"/>
      <c r="J418" s="98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99">
        <v>24531</v>
      </c>
      <c r="B419" s="100"/>
      <c r="C419" s="100"/>
      <c r="D419" s="101"/>
      <c r="E419" s="75" t="s">
        <v>39</v>
      </c>
      <c r="F419" s="76"/>
      <c r="G419" s="76"/>
      <c r="H419" s="76"/>
      <c r="I419" s="76"/>
      <c r="J419" s="77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>
      <c r="A420" s="78" t="s">
        <v>144</v>
      </c>
      <c r="B420" s="79"/>
      <c r="C420" s="79"/>
      <c r="D420" s="80"/>
      <c r="E420" s="87" t="s">
        <v>35</v>
      </c>
      <c r="F420" s="88"/>
      <c r="G420" s="88"/>
      <c r="H420" s="88"/>
      <c r="I420" s="88"/>
      <c r="J420" s="89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81"/>
      <c r="B421" s="82"/>
      <c r="C421" s="82"/>
      <c r="D421" s="83"/>
      <c r="E421" s="90" t="s">
        <v>36</v>
      </c>
      <c r="F421" s="91"/>
      <c r="G421" s="91"/>
      <c r="H421" s="91"/>
      <c r="I421" s="91"/>
      <c r="J421" s="92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81"/>
      <c r="B422" s="82"/>
      <c r="C422" s="82"/>
      <c r="D422" s="83"/>
      <c r="E422" s="93" t="s">
        <v>37</v>
      </c>
      <c r="F422" s="94"/>
      <c r="G422" s="94"/>
      <c r="H422" s="94"/>
      <c r="I422" s="94"/>
      <c r="J422" s="95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84"/>
      <c r="B423" s="85"/>
      <c r="C423" s="85"/>
      <c r="D423" s="86"/>
      <c r="E423" s="96" t="s">
        <v>38</v>
      </c>
      <c r="F423" s="97"/>
      <c r="G423" s="97"/>
      <c r="H423" s="97"/>
      <c r="I423" s="97"/>
      <c r="J423" s="98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99">
        <v>16768</v>
      </c>
      <c r="B424" s="100"/>
      <c r="C424" s="100"/>
      <c r="D424" s="101"/>
      <c r="E424" s="75" t="s">
        <v>39</v>
      </c>
      <c r="F424" s="76"/>
      <c r="G424" s="76"/>
      <c r="H424" s="76"/>
      <c r="I424" s="76"/>
      <c r="J424" s="77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02" t="s">
        <v>145</v>
      </c>
      <c r="B425" s="103"/>
      <c r="C425" s="103"/>
      <c r="D425" s="104"/>
      <c r="E425" s="87" t="s">
        <v>35</v>
      </c>
      <c r="F425" s="88"/>
      <c r="G425" s="88"/>
      <c r="H425" s="88"/>
      <c r="I425" s="88"/>
      <c r="J425" s="89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05"/>
      <c r="B426" s="106"/>
      <c r="C426" s="106"/>
      <c r="D426" s="107"/>
      <c r="E426" s="90" t="s">
        <v>36</v>
      </c>
      <c r="F426" s="91"/>
      <c r="G426" s="91"/>
      <c r="H426" s="91"/>
      <c r="I426" s="91"/>
      <c r="J426" s="92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05"/>
      <c r="B427" s="106"/>
      <c r="C427" s="106"/>
      <c r="D427" s="107"/>
      <c r="E427" s="93" t="s">
        <v>37</v>
      </c>
      <c r="F427" s="94"/>
      <c r="G427" s="94"/>
      <c r="H427" s="94"/>
      <c r="I427" s="94"/>
      <c r="J427" s="95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08"/>
      <c r="B428" s="109"/>
      <c r="C428" s="109"/>
      <c r="D428" s="110"/>
      <c r="E428" s="96" t="s">
        <v>38</v>
      </c>
      <c r="F428" s="97"/>
      <c r="G428" s="97"/>
      <c r="H428" s="97"/>
      <c r="I428" s="97"/>
      <c r="J428" s="98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99">
        <v>16934</v>
      </c>
      <c r="B429" s="100"/>
      <c r="C429" s="100"/>
      <c r="D429" s="101"/>
      <c r="E429" s="75" t="s">
        <v>39</v>
      </c>
      <c r="F429" s="76"/>
      <c r="G429" s="76"/>
      <c r="H429" s="76"/>
      <c r="I429" s="76"/>
      <c r="J429" s="77"/>
      <c r="K429" s="30">
        <f>'Автоматические данные'!$L$118</f>
        <v>2</v>
      </c>
      <c r="L429" s="31">
        <v>0</v>
      </c>
      <c r="M429" s="32">
        <f>SUM(K429/A429*10000)</f>
        <v>1.1810558639423645</v>
      </c>
      <c r="N429" s="33">
        <f>SUM(M791-'[1]Обработка данных'!F40)</f>
        <v>-0.81201848294227963</v>
      </c>
    </row>
    <row r="430" spans="1:14" ht="49.5" customHeight="1">
      <c r="A430" s="111" t="s">
        <v>117</v>
      </c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</row>
    <row r="431" spans="1:14" ht="18">
      <c r="A431" s="112" t="str">
        <f>'Ручные данные'!$I$3</f>
        <v>I квартал 2023 г.</v>
      </c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</row>
    <row r="432" spans="1:14" ht="128.25">
      <c r="A432" s="113" t="s">
        <v>118</v>
      </c>
      <c r="B432" s="114"/>
      <c r="C432" s="114"/>
      <c r="D432" s="115"/>
      <c r="E432" s="113" t="s">
        <v>119</v>
      </c>
      <c r="F432" s="116"/>
      <c r="G432" s="116"/>
      <c r="H432" s="116"/>
      <c r="I432" s="116"/>
      <c r="J432" s="117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78" t="s">
        <v>146</v>
      </c>
      <c r="B433" s="79"/>
      <c r="C433" s="79"/>
      <c r="D433" s="80"/>
      <c r="E433" s="87" t="s">
        <v>35</v>
      </c>
      <c r="F433" s="88"/>
      <c r="G433" s="88"/>
      <c r="H433" s="88"/>
      <c r="I433" s="88"/>
      <c r="J433" s="89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81"/>
      <c r="B434" s="82"/>
      <c r="C434" s="82"/>
      <c r="D434" s="83"/>
      <c r="E434" s="90" t="s">
        <v>36</v>
      </c>
      <c r="F434" s="91"/>
      <c r="G434" s="91"/>
      <c r="H434" s="91"/>
      <c r="I434" s="91"/>
      <c r="J434" s="92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81"/>
      <c r="B435" s="82"/>
      <c r="C435" s="82"/>
      <c r="D435" s="83"/>
      <c r="E435" s="93" t="s">
        <v>37</v>
      </c>
      <c r="F435" s="94"/>
      <c r="G435" s="94"/>
      <c r="H435" s="94"/>
      <c r="I435" s="94"/>
      <c r="J435" s="95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84"/>
      <c r="B436" s="85"/>
      <c r="C436" s="85"/>
      <c r="D436" s="86"/>
      <c r="E436" s="96" t="s">
        <v>38</v>
      </c>
      <c r="F436" s="97"/>
      <c r="G436" s="97"/>
      <c r="H436" s="97"/>
      <c r="I436" s="97"/>
      <c r="J436" s="98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99">
        <v>16400</v>
      </c>
      <c r="B437" s="100"/>
      <c r="C437" s="100"/>
      <c r="D437" s="101"/>
      <c r="E437" s="75" t="s">
        <v>39</v>
      </c>
      <c r="F437" s="76"/>
      <c r="G437" s="76"/>
      <c r="H437" s="76"/>
      <c r="I437" s="76"/>
      <c r="J437" s="77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02" t="s">
        <v>147</v>
      </c>
      <c r="B438" s="103"/>
      <c r="C438" s="103"/>
      <c r="D438" s="104"/>
      <c r="E438" s="87" t="s">
        <v>35</v>
      </c>
      <c r="F438" s="88"/>
      <c r="G438" s="88"/>
      <c r="H438" s="88"/>
      <c r="I438" s="88"/>
      <c r="J438" s="89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05"/>
      <c r="B439" s="106"/>
      <c r="C439" s="106"/>
      <c r="D439" s="107"/>
      <c r="E439" s="90" t="s">
        <v>36</v>
      </c>
      <c r="F439" s="91"/>
      <c r="G439" s="91"/>
      <c r="H439" s="91"/>
      <c r="I439" s="91"/>
      <c r="J439" s="92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05"/>
      <c r="B440" s="106"/>
      <c r="C440" s="106"/>
      <c r="D440" s="107"/>
      <c r="E440" s="93" t="s">
        <v>37</v>
      </c>
      <c r="F440" s="94"/>
      <c r="G440" s="94"/>
      <c r="H440" s="94"/>
      <c r="I440" s="94"/>
      <c r="J440" s="95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08"/>
      <c r="B441" s="109"/>
      <c r="C441" s="109"/>
      <c r="D441" s="110"/>
      <c r="E441" s="96" t="s">
        <v>38</v>
      </c>
      <c r="F441" s="97"/>
      <c r="G441" s="97"/>
      <c r="H441" s="97"/>
      <c r="I441" s="97"/>
      <c r="J441" s="98"/>
      <c r="K441" s="30">
        <f>'Автоматические данные'!$K$120</f>
        <v>0</v>
      </c>
      <c r="L441" s="31">
        <v>0</v>
      </c>
      <c r="M441" s="32">
        <f>SUM(K441/A442*10000)</f>
        <v>0</v>
      </c>
      <c r="N441" s="32">
        <f>SUM(M803-'[1]Обработка данных'!F39)</f>
        <v>-6.4443493111554275</v>
      </c>
    </row>
    <row r="442" spans="1:14" ht="15.75">
      <c r="A442" s="99">
        <v>36716</v>
      </c>
      <c r="B442" s="100"/>
      <c r="C442" s="100"/>
      <c r="D442" s="101"/>
      <c r="E442" s="75" t="s">
        <v>39</v>
      </c>
      <c r="F442" s="76"/>
      <c r="G442" s="76"/>
      <c r="H442" s="76"/>
      <c r="I442" s="76"/>
      <c r="J442" s="77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348"/>
      <c r="B445" s="348"/>
      <c r="C445" s="348"/>
      <c r="D445" s="348"/>
      <c r="E445" s="348"/>
      <c r="F445" s="348"/>
      <c r="G445" s="348"/>
      <c r="H445" s="348"/>
      <c r="I445" s="348"/>
      <c r="J445" s="348"/>
      <c r="K445" s="348"/>
      <c r="L445" s="348"/>
      <c r="M445" s="348"/>
      <c r="N445" s="348"/>
    </row>
    <row r="451" spans="1:14" ht="14.25" customHeight="1"/>
    <row r="452" spans="1:14" hidden="1"/>
    <row r="453" spans="1:14" ht="37.5" customHeight="1">
      <c r="A453" s="349" t="s">
        <v>149</v>
      </c>
      <c r="B453" s="349"/>
      <c r="C453" s="349"/>
      <c r="D453" s="349"/>
      <c r="E453" s="349"/>
      <c r="F453" s="349"/>
      <c r="G453" s="349"/>
      <c r="H453" s="349"/>
      <c r="I453" s="349"/>
      <c r="J453" s="349"/>
      <c r="K453" s="349"/>
      <c r="L453" s="349"/>
      <c r="M453" s="349"/>
      <c r="N453" s="349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350" t="s">
        <v>0</v>
      </c>
      <c r="B455" s="351"/>
      <c r="C455" s="350" t="s">
        <v>83</v>
      </c>
      <c r="D455" s="351"/>
      <c r="E455" s="356" t="s">
        <v>84</v>
      </c>
      <c r="F455" s="357"/>
      <c r="G455" s="357"/>
      <c r="H455" s="357"/>
      <c r="I455" s="357"/>
      <c r="J455" s="357"/>
      <c r="K455" s="357"/>
      <c r="L455" s="357"/>
      <c r="M455" s="358" t="s">
        <v>85</v>
      </c>
      <c r="N455" s="359"/>
    </row>
    <row r="456" spans="1:14">
      <c r="A456" s="352"/>
      <c r="B456" s="353"/>
      <c r="C456" s="352"/>
      <c r="D456" s="353"/>
      <c r="E456" s="362" t="s">
        <v>44</v>
      </c>
      <c r="F456" s="365" t="s">
        <v>86</v>
      </c>
      <c r="G456" s="366"/>
      <c r="H456" s="371" t="s">
        <v>87</v>
      </c>
      <c r="I456" s="372"/>
      <c r="J456" s="372"/>
      <c r="K456" s="372"/>
      <c r="L456" s="372"/>
      <c r="M456" s="360"/>
      <c r="N456" s="361"/>
    </row>
    <row r="457" spans="1:14">
      <c r="A457" s="352"/>
      <c r="B457" s="353"/>
      <c r="C457" s="352"/>
      <c r="D457" s="353"/>
      <c r="E457" s="363"/>
      <c r="F457" s="367"/>
      <c r="G457" s="368"/>
      <c r="H457" s="373" t="s">
        <v>44</v>
      </c>
      <c r="I457" s="375" t="s">
        <v>88</v>
      </c>
      <c r="J457" s="376"/>
      <c r="K457" s="376"/>
      <c r="L457" s="376"/>
      <c r="M457" s="360"/>
      <c r="N457" s="361"/>
    </row>
    <row r="458" spans="1:14" ht="86.25" customHeight="1">
      <c r="A458" s="354"/>
      <c r="B458" s="355"/>
      <c r="C458" s="354"/>
      <c r="D458" s="355"/>
      <c r="E458" s="364"/>
      <c r="F458" s="369"/>
      <c r="G458" s="370"/>
      <c r="H458" s="374"/>
      <c r="I458" s="16" t="s">
        <v>89</v>
      </c>
      <c r="J458" s="16" t="s">
        <v>113</v>
      </c>
      <c r="K458" s="16" t="s">
        <v>90</v>
      </c>
      <c r="L458" s="16" t="s">
        <v>91</v>
      </c>
      <c r="M458" s="360"/>
      <c r="N458" s="361"/>
    </row>
    <row r="459" spans="1:14" ht="15.75">
      <c r="A459" s="191" t="str">
        <f>'Ручные данные'!$I$3</f>
        <v>I квартал 2023 г.</v>
      </c>
      <c r="B459" s="377"/>
      <c r="C459" s="380">
        <f>'Автоматические данные'!$H$7</f>
        <v>17</v>
      </c>
      <c r="D459" s="381"/>
      <c r="E459" s="17">
        <f>'Автоматические данные'!$H$72</f>
        <v>14</v>
      </c>
      <c r="F459" s="380">
        <f>'Автоматические данные'!$H$74</f>
        <v>0</v>
      </c>
      <c r="G459" s="381"/>
      <c r="H459" s="18">
        <f>'Автоматические данные'!$H$76</f>
        <v>11</v>
      </c>
      <c r="I459" s="18">
        <f>'Автоматические данные'!$H$78</f>
        <v>2</v>
      </c>
      <c r="J459" s="18">
        <f>'Автоматические данные'!$H$80</f>
        <v>0</v>
      </c>
      <c r="K459" s="18">
        <f>'Автоматические данные'!$H$82</f>
        <v>12</v>
      </c>
      <c r="L459" s="19">
        <f>'Автоматические данные'!$H$84</f>
        <v>0</v>
      </c>
      <c r="M459" s="382">
        <f>'Автоматические данные'!$H$86</f>
        <v>3</v>
      </c>
      <c r="N459" s="383"/>
    </row>
    <row r="460" spans="1:14" ht="15.75">
      <c r="A460" s="378"/>
      <c r="B460" s="379"/>
      <c r="C460" s="384"/>
      <c r="D460" s="385"/>
      <c r="E460" s="20">
        <f>'Автоматические данные'!$H$73</f>
        <v>82.35294117647058</v>
      </c>
      <c r="F460" s="384">
        <f>'Автоматические данные'!$H$75</f>
        <v>0</v>
      </c>
      <c r="G460" s="385"/>
      <c r="H460" s="68">
        <f>'Автоматические данные'!$H$77</f>
        <v>78.571428571428569</v>
      </c>
      <c r="I460" s="69">
        <f>'Автоматические данные'!$H$79</f>
        <v>18.181818181818183</v>
      </c>
      <c r="J460" s="69">
        <f>'Автоматические данные'!$H$81</f>
        <v>0</v>
      </c>
      <c r="K460" s="69">
        <f>'Автоматические данные'!$H$83</f>
        <v>85.714285714285708</v>
      </c>
      <c r="L460" s="70">
        <f>'Автоматические данные'!$H$85</f>
        <v>0</v>
      </c>
      <c r="M460" s="386">
        <f>'Автоматические данные'!$H$87</f>
        <v>21.428571428571427</v>
      </c>
      <c r="N460" s="387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10</v>
      </c>
      <c r="B469" s="389" t="s">
        <v>92</v>
      </c>
      <c r="C469" s="389"/>
      <c r="D469" s="389"/>
      <c r="E469" s="389"/>
      <c r="F469" s="389"/>
      <c r="G469" s="389"/>
      <c r="H469" s="389"/>
      <c r="I469" s="389"/>
      <c r="J469" s="389"/>
      <c r="K469" s="389"/>
      <c r="L469" s="389"/>
      <c r="M469" s="389"/>
      <c r="N469" s="389"/>
    </row>
    <row r="470" spans="1:14">
      <c r="A470" s="22">
        <v>99.9</v>
      </c>
      <c r="B470" s="389" t="s">
        <v>93</v>
      </c>
      <c r="C470" s="390"/>
      <c r="D470" s="390"/>
      <c r="E470" s="390"/>
      <c r="F470" s="390"/>
      <c r="G470" s="390"/>
      <c r="H470" s="390"/>
      <c r="I470" s="390"/>
      <c r="J470" s="390"/>
      <c r="K470" s="390"/>
      <c r="L470" s="390"/>
      <c r="M470" s="390"/>
      <c r="N470" s="390"/>
    </row>
    <row r="471" spans="1:14" ht="15.75">
      <c r="A471" s="23">
        <v>99.9</v>
      </c>
      <c r="B471" s="388" t="s">
        <v>94</v>
      </c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57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5" ht="15.75">
      <c r="A3" s="458" t="s">
        <v>9</v>
      </c>
      <c r="B3" s="114"/>
      <c r="C3" s="114"/>
      <c r="D3" s="114"/>
      <c r="E3" s="114"/>
      <c r="F3" s="114"/>
      <c r="G3" s="115"/>
      <c r="H3" s="458" t="str">
        <f>'Ручные данные'!$I$3</f>
        <v>I квартал 2023 г.</v>
      </c>
      <c r="I3" s="459"/>
      <c r="J3" s="458" t="str">
        <f>'Ручные данные'!$I$4</f>
        <v>I квартал 2022 г.</v>
      </c>
      <c r="K3" s="459"/>
      <c r="L3" s="458" t="str">
        <f>'Ручные данные'!$I$5</f>
        <v>IV квартал 2022 г.</v>
      </c>
      <c r="M3" s="459"/>
    </row>
    <row r="4" spans="1:15">
      <c r="A4" s="179" t="s">
        <v>10</v>
      </c>
      <c r="B4" s="460"/>
      <c r="C4" s="460"/>
      <c r="D4" s="460"/>
      <c r="E4" s="460"/>
      <c r="F4" s="460"/>
      <c r="G4" s="461"/>
      <c r="H4" s="455">
        <f>ЛОТУС!E5</f>
        <v>7</v>
      </c>
      <c r="I4" s="456"/>
      <c r="J4" s="455">
        <f>ЛОТУС!$F$5</f>
        <v>9</v>
      </c>
      <c r="K4" s="456"/>
      <c r="L4" s="455">
        <f>ЛОТУС!$G$5</f>
        <v>1</v>
      </c>
      <c r="M4" s="456"/>
      <c r="O4" s="24"/>
    </row>
    <row r="5" spans="1:15">
      <c r="A5" s="179" t="s">
        <v>11</v>
      </c>
      <c r="B5" s="460"/>
      <c r="C5" s="460"/>
      <c r="D5" s="460"/>
      <c r="E5" s="460"/>
      <c r="F5" s="460"/>
      <c r="G5" s="461"/>
      <c r="H5" s="455">
        <f>ЛОТУС!E4</f>
        <v>9</v>
      </c>
      <c r="I5" s="456"/>
      <c r="J5" s="455">
        <f>ЛОТУС!$F$4</f>
        <v>6</v>
      </c>
      <c r="K5" s="456"/>
      <c r="L5" s="455">
        <f>ЛОТУС!$G$4</f>
        <v>0</v>
      </c>
      <c r="M5" s="456"/>
      <c r="O5" s="24"/>
    </row>
    <row r="6" spans="1:15">
      <c r="A6" s="179" t="s">
        <v>12</v>
      </c>
      <c r="B6" s="460"/>
      <c r="C6" s="460"/>
      <c r="D6" s="460"/>
      <c r="E6" s="460"/>
      <c r="F6" s="460"/>
      <c r="G6" s="461"/>
      <c r="H6" s="455">
        <f>ЛОТУС!E6</f>
        <v>1</v>
      </c>
      <c r="I6" s="456"/>
      <c r="J6" s="455">
        <f>ЛОТУС!$F$6</f>
        <v>0</v>
      </c>
      <c r="K6" s="456"/>
      <c r="L6" s="455">
        <f>ЛОТУС!$G$6</f>
        <v>1</v>
      </c>
      <c r="M6" s="456"/>
      <c r="O6" s="24"/>
    </row>
    <row r="7" spans="1:15">
      <c r="A7" s="179" t="s">
        <v>13</v>
      </c>
      <c r="B7" s="460"/>
      <c r="C7" s="460"/>
      <c r="D7" s="460"/>
      <c r="E7" s="460"/>
      <c r="F7" s="460"/>
      <c r="G7" s="461"/>
      <c r="H7" s="455">
        <f>SUM(H4:I6)</f>
        <v>17</v>
      </c>
      <c r="I7" s="456"/>
      <c r="J7" s="455">
        <f>SUM(J4:K6)</f>
        <v>15</v>
      </c>
      <c r="K7" s="456"/>
      <c r="L7" s="455">
        <f>SUM(L4:M6)</f>
        <v>2</v>
      </c>
      <c r="M7" s="456"/>
      <c r="O7" s="24"/>
    </row>
    <row r="8" spans="1:15" ht="28.5" customHeight="1">
      <c r="A8" s="446" t="s">
        <v>14</v>
      </c>
      <c r="B8" s="447"/>
      <c r="C8" s="447"/>
      <c r="D8" s="447"/>
      <c r="E8" s="447"/>
      <c r="F8" s="447"/>
      <c r="G8" s="448"/>
      <c r="H8" s="444">
        <f>SUM(H4/H7*100)</f>
        <v>41.17647058823529</v>
      </c>
      <c r="I8" s="445"/>
      <c r="J8" s="444">
        <f>SUM(J4/J7*100)</f>
        <v>60</v>
      </c>
      <c r="K8" s="445"/>
      <c r="L8" s="444">
        <f>SUM(L4/L7*100)</f>
        <v>50</v>
      </c>
      <c r="M8" s="445"/>
    </row>
    <row r="9" spans="1:15">
      <c r="A9" s="446" t="s">
        <v>15</v>
      </c>
      <c r="B9" s="447"/>
      <c r="C9" s="447"/>
      <c r="D9" s="447"/>
      <c r="E9" s="447"/>
      <c r="F9" s="447"/>
      <c r="G9" s="448"/>
      <c r="H9" s="444">
        <f>SUM(H5/H7*100)</f>
        <v>52.941176470588239</v>
      </c>
      <c r="I9" s="445"/>
      <c r="J9" s="444">
        <f>SUM(J5/J7*100)</f>
        <v>40</v>
      </c>
      <c r="K9" s="445"/>
      <c r="L9" s="444">
        <f>SUM(L5/L7*100)</f>
        <v>0</v>
      </c>
      <c r="M9" s="445"/>
    </row>
    <row r="10" spans="1:15">
      <c r="A10" s="446" t="s">
        <v>16</v>
      </c>
      <c r="B10" s="447"/>
      <c r="C10" s="447"/>
      <c r="D10" s="447"/>
      <c r="E10" s="447"/>
      <c r="F10" s="447"/>
      <c r="G10" s="448"/>
      <c r="H10" s="444">
        <f>SUM(H6/H7*100)</f>
        <v>5.8823529411764701</v>
      </c>
      <c r="I10" s="445"/>
      <c r="J10" s="444">
        <f>SUM(J6/J7*100)</f>
        <v>0</v>
      </c>
      <c r="K10" s="445"/>
      <c r="L10" s="444">
        <f>SUM(L6/L7*100)</f>
        <v>50</v>
      </c>
      <c r="M10" s="445"/>
    </row>
    <row r="11" spans="1:15">
      <c r="A11" s="139" t="s">
        <v>18</v>
      </c>
      <c r="B11" s="442"/>
      <c r="C11" s="442"/>
      <c r="D11" s="442"/>
      <c r="E11" s="442"/>
      <c r="F11" s="442"/>
      <c r="G11" s="443"/>
      <c r="H11" s="453">
        <f>ЛОТУС!$E$7</f>
        <v>11</v>
      </c>
      <c r="I11" s="454"/>
      <c r="J11" s="453">
        <f>ЛОТУС!$F$7</f>
        <v>12</v>
      </c>
      <c r="K11" s="454"/>
      <c r="L11" s="453">
        <f>ЛОТУС!$G$7</f>
        <v>16</v>
      </c>
      <c r="M11" s="454"/>
      <c r="O11" s="14"/>
    </row>
    <row r="12" spans="1:15">
      <c r="A12" s="139" t="s">
        <v>19</v>
      </c>
      <c r="B12" s="442"/>
      <c r="C12" s="442"/>
      <c r="D12" s="442"/>
      <c r="E12" s="442"/>
      <c r="F12" s="442"/>
      <c r="G12" s="443"/>
      <c r="H12" s="453">
        <f>ЛОТУС!$E$8</f>
        <v>0</v>
      </c>
      <c r="I12" s="454"/>
      <c r="J12" s="453">
        <f>ЛОТУС!$F$8</f>
        <v>0</v>
      </c>
      <c r="K12" s="454"/>
      <c r="L12" s="453">
        <f>ЛОТУС!$G$8</f>
        <v>0</v>
      </c>
      <c r="M12" s="454"/>
      <c r="O12" s="14"/>
    </row>
    <row r="13" spans="1:15">
      <c r="A13" s="139" t="s">
        <v>20</v>
      </c>
      <c r="B13" s="442"/>
      <c r="C13" s="442"/>
      <c r="D13" s="442"/>
      <c r="E13" s="442"/>
      <c r="F13" s="442"/>
      <c r="G13" s="443"/>
      <c r="H13" s="453">
        <f>ЛОТУС!$E$9</f>
        <v>1</v>
      </c>
      <c r="I13" s="454"/>
      <c r="J13" s="453">
        <f>ЛОТУС!$F$9</f>
        <v>0</v>
      </c>
      <c r="K13" s="454"/>
      <c r="L13" s="453">
        <f>ЛОТУС!$G$9</f>
        <v>0</v>
      </c>
      <c r="M13" s="454"/>
      <c r="O13" s="14"/>
    </row>
    <row r="14" spans="1:15">
      <c r="A14" s="139" t="s">
        <v>21</v>
      </c>
      <c r="B14" s="442"/>
      <c r="C14" s="442"/>
      <c r="D14" s="442"/>
      <c r="E14" s="442"/>
      <c r="F14" s="442"/>
      <c r="G14" s="443"/>
      <c r="H14" s="453">
        <f>SUM(H7-H11-H12-H13)</f>
        <v>5</v>
      </c>
      <c r="I14" s="454"/>
      <c r="J14" s="453">
        <f>SUM(J7-J11-J12-J13)</f>
        <v>3</v>
      </c>
      <c r="K14" s="454"/>
      <c r="L14" s="453">
        <f>SUM(L7-L11-L12-L13)</f>
        <v>-14</v>
      </c>
      <c r="M14" s="454"/>
      <c r="O14" s="14"/>
    </row>
    <row r="15" spans="1:15">
      <c r="A15" s="450" t="s">
        <v>25</v>
      </c>
      <c r="B15" s="451"/>
      <c r="C15" s="451"/>
      <c r="D15" s="451"/>
      <c r="E15" s="451"/>
      <c r="F15" s="451"/>
      <c r="G15" s="452"/>
      <c r="H15" s="437">
        <f>SUM(H11:I14)</f>
        <v>17</v>
      </c>
      <c r="I15" s="438"/>
      <c r="J15" s="437">
        <f>SUM(J11:K14)</f>
        <v>15</v>
      </c>
      <c r="K15" s="438"/>
      <c r="L15" s="437">
        <f>SUM(L11:M14)</f>
        <v>2</v>
      </c>
      <c r="M15" s="438"/>
    </row>
    <row r="16" spans="1:15">
      <c r="A16" s="400" t="s">
        <v>28</v>
      </c>
      <c r="B16" s="401"/>
      <c r="C16" s="401"/>
      <c r="D16" s="401"/>
      <c r="E16" s="401"/>
      <c r="F16" s="401"/>
      <c r="G16" s="402"/>
      <c r="H16" s="403">
        <f>SUM(H7/'Ручные данные'!I6*10000)</f>
        <v>0.26676416635413414</v>
      </c>
      <c r="I16" s="404"/>
      <c r="J16" s="403">
        <f>SUM(J7/'Ручные данные'!I6*10000)</f>
        <v>0.23538014678305955</v>
      </c>
      <c r="K16" s="404"/>
      <c r="L16" s="403">
        <f>SUM(L7/'Ручные данные'!I7*10000)</f>
        <v>3.1088533926917072E-2</v>
      </c>
      <c r="M16" s="404"/>
    </row>
    <row r="17" spans="1:15">
      <c r="A17" s="400" t="s">
        <v>31</v>
      </c>
      <c r="B17" s="401"/>
      <c r="C17" s="401"/>
      <c r="D17" s="401"/>
      <c r="E17" s="401"/>
      <c r="F17" s="401"/>
      <c r="G17" s="402"/>
      <c r="H17" s="403">
        <f>SUM([2]Лист1!$E$25/H7*100)</f>
        <v>0</v>
      </c>
      <c r="I17" s="404"/>
      <c r="J17" s="403">
        <f>SUM([2]Лист1!$F$25/J7*100)</f>
        <v>0</v>
      </c>
      <c r="K17" s="404"/>
      <c r="L17" s="403">
        <f>SUM([2]Лист1!$G$25/L7*100)</f>
        <v>0</v>
      </c>
      <c r="M17" s="404"/>
      <c r="O17" s="14"/>
    </row>
    <row r="18" spans="1:15">
      <c r="A18" s="400" t="s">
        <v>32</v>
      </c>
      <c r="B18" s="401"/>
      <c r="C18" s="401"/>
      <c r="D18" s="401"/>
      <c r="E18" s="401"/>
      <c r="F18" s="401"/>
      <c r="G18" s="402"/>
      <c r="H18" s="403">
        <f>SUM([2]Лист1!$E$26/[2]Лист1!$E$3*100)</f>
        <v>0</v>
      </c>
      <c r="I18" s="404"/>
      <c r="J18" s="403">
        <f>SUM([2]Лист1!$F$26/[2]Лист1!$F$3*100)</f>
        <v>0</v>
      </c>
      <c r="K18" s="404"/>
      <c r="L18" s="403">
        <f>SUM([2]Лист1!$G$26/[2]Лист1!$G$3*100)</f>
        <v>0</v>
      </c>
      <c r="M18" s="404"/>
      <c r="O18" s="14"/>
    </row>
    <row r="19" spans="1:15">
      <c r="A19" s="449"/>
      <c r="B19" s="449"/>
      <c r="C19" s="449"/>
      <c r="D19" s="449"/>
      <c r="E19" s="449"/>
      <c r="F19" s="449"/>
      <c r="G19" s="449"/>
      <c r="H19" s="439"/>
      <c r="I19" s="439"/>
      <c r="J19" s="439"/>
      <c r="K19" s="439"/>
      <c r="L19" s="439"/>
      <c r="M19" s="439"/>
    </row>
    <row r="20" spans="1:15">
      <c r="A20" s="427" t="s">
        <v>112</v>
      </c>
      <c r="B20" s="428"/>
      <c r="C20" s="428"/>
      <c r="D20" s="428"/>
      <c r="E20" s="428"/>
      <c r="F20" s="428"/>
      <c r="G20" s="429"/>
      <c r="H20" s="421" t="str">
        <f t="shared" ref="H20" si="0">$H$3</f>
        <v>I квартал 2023 г.</v>
      </c>
      <c r="I20" s="441"/>
      <c r="J20" s="421" t="str">
        <f t="shared" ref="J20" si="1">$J$3</f>
        <v>I квартал 2022 г.</v>
      </c>
      <c r="K20" s="441"/>
      <c r="L20" s="421" t="str">
        <f t="shared" ref="L20" si="2">$L$3</f>
        <v>IV квартал 2022 г.</v>
      </c>
      <c r="M20" s="441"/>
    </row>
    <row r="21" spans="1:15">
      <c r="A21" s="400" t="s">
        <v>35</v>
      </c>
      <c r="B21" s="401"/>
      <c r="C21" s="401"/>
      <c r="D21" s="401"/>
      <c r="E21" s="401"/>
      <c r="F21" s="401"/>
      <c r="G21" s="402"/>
      <c r="H21" s="397">
        <f>ЛОТУС!$E$16</f>
        <v>1</v>
      </c>
      <c r="I21" s="399"/>
      <c r="J21" s="397">
        <f>ЛОТУС!$F$16</f>
        <v>1</v>
      </c>
      <c r="K21" s="399"/>
      <c r="L21" s="397">
        <f>ЛОТУС!$G$16</f>
        <v>2</v>
      </c>
      <c r="M21" s="399"/>
      <c r="O21" s="14"/>
    </row>
    <row r="22" spans="1:15">
      <c r="A22" s="400" t="s">
        <v>36</v>
      </c>
      <c r="B22" s="401"/>
      <c r="C22" s="401"/>
      <c r="D22" s="401"/>
      <c r="E22" s="401"/>
      <c r="F22" s="401"/>
      <c r="G22" s="402"/>
      <c r="H22" s="397">
        <f>ЛОТУС!$E$17</f>
        <v>4</v>
      </c>
      <c r="I22" s="399"/>
      <c r="J22" s="397">
        <f>ЛОТУС!$F$17</f>
        <v>4</v>
      </c>
      <c r="K22" s="399"/>
      <c r="L22" s="397">
        <f>ЛОТУС!$G$17</f>
        <v>3</v>
      </c>
      <c r="M22" s="399"/>
      <c r="O22" s="14"/>
    </row>
    <row r="23" spans="1:15">
      <c r="A23" s="400" t="s">
        <v>37</v>
      </c>
      <c r="B23" s="401"/>
      <c r="C23" s="401"/>
      <c r="D23" s="401"/>
      <c r="E23" s="401"/>
      <c r="F23" s="401"/>
      <c r="G23" s="402"/>
      <c r="H23" s="397">
        <f>ЛОТУС!$E$18</f>
        <v>0</v>
      </c>
      <c r="I23" s="399"/>
      <c r="J23" s="397">
        <f>ЛОТУС!$F$18</f>
        <v>0</v>
      </c>
      <c r="K23" s="399"/>
      <c r="L23" s="397">
        <f>ЛОТУС!$G$18</f>
        <v>1</v>
      </c>
      <c r="M23" s="399"/>
      <c r="O23" s="14"/>
    </row>
    <row r="24" spans="1:15">
      <c r="A24" s="400" t="s">
        <v>38</v>
      </c>
      <c r="B24" s="401"/>
      <c r="C24" s="401"/>
      <c r="D24" s="401"/>
      <c r="E24" s="401"/>
      <c r="F24" s="401"/>
      <c r="G24" s="402"/>
      <c r="H24" s="397">
        <f>ЛОТУС!$E$19</f>
        <v>1</v>
      </c>
      <c r="I24" s="399"/>
      <c r="J24" s="397">
        <f>ЛОТУС!$F$19</f>
        <v>0</v>
      </c>
      <c r="K24" s="399"/>
      <c r="L24" s="397">
        <f>ЛОТУС!$G$19</f>
        <v>1</v>
      </c>
      <c r="M24" s="399"/>
      <c r="O24" s="14"/>
    </row>
    <row r="25" spans="1:15">
      <c r="A25" s="400" t="s">
        <v>39</v>
      </c>
      <c r="B25" s="401"/>
      <c r="C25" s="401"/>
      <c r="D25" s="401"/>
      <c r="E25" s="401"/>
      <c r="F25" s="401"/>
      <c r="G25" s="402"/>
      <c r="H25" s="397">
        <f>ЛОТУС!$E$20</f>
        <v>11</v>
      </c>
      <c r="I25" s="399"/>
      <c r="J25" s="397">
        <f>ЛОТУС!$F$20</f>
        <v>11</v>
      </c>
      <c r="K25" s="399"/>
      <c r="L25" s="397">
        <f>ЛОТУС!$G$20</f>
        <v>10</v>
      </c>
      <c r="M25" s="399"/>
      <c r="O25" s="14"/>
    </row>
    <row r="26" spans="1:15">
      <c r="A26" s="462" t="s">
        <v>44</v>
      </c>
      <c r="B26" s="463"/>
      <c r="C26" s="463"/>
      <c r="D26" s="463"/>
      <c r="E26" s="463"/>
      <c r="F26" s="463"/>
      <c r="G26" s="464"/>
      <c r="H26" s="397">
        <f>SUM(H21:I25)</f>
        <v>17</v>
      </c>
      <c r="I26" s="465"/>
      <c r="J26" s="397">
        <f>SUM(J21:K25)</f>
        <v>16</v>
      </c>
      <c r="K26" s="465"/>
      <c r="L26" s="397">
        <f>SUM(L21:M25)</f>
        <v>17</v>
      </c>
      <c r="M26" s="465"/>
      <c r="O26" s="14"/>
    </row>
    <row r="27" spans="1:15" ht="15" customHeight="1">
      <c r="A27" s="427" t="s">
        <v>45</v>
      </c>
      <c r="B27" s="428"/>
      <c r="C27" s="428"/>
      <c r="D27" s="428"/>
      <c r="E27" s="428"/>
      <c r="F27" s="428"/>
      <c r="G27" s="429"/>
      <c r="H27" s="421" t="str">
        <f t="shared" ref="H27:L27" si="3">H20</f>
        <v>I квартал 2023 г.</v>
      </c>
      <c r="I27" s="441"/>
      <c r="J27" s="421" t="str">
        <f t="shared" si="3"/>
        <v>I квартал 2022 г.</v>
      </c>
      <c r="K27" s="441"/>
      <c r="L27" s="421" t="str">
        <f t="shared" si="3"/>
        <v>IV квартал 2022 г.</v>
      </c>
      <c r="M27" s="441"/>
      <c r="O27" s="14"/>
    </row>
    <row r="28" spans="1:15">
      <c r="A28" s="400" t="s">
        <v>35</v>
      </c>
      <c r="B28" s="401"/>
      <c r="C28" s="401"/>
      <c r="D28" s="401"/>
      <c r="E28" s="401"/>
      <c r="F28" s="401"/>
      <c r="G28" s="402"/>
      <c r="H28" s="403">
        <f>SUM(H21/H26*100)</f>
        <v>5.8823529411764701</v>
      </c>
      <c r="I28" s="404"/>
      <c r="J28" s="403">
        <f>SUM(J21/J26*100)</f>
        <v>6.25</v>
      </c>
      <c r="K28" s="404"/>
      <c r="L28" s="403">
        <f>SUM(L21/L26*100)</f>
        <v>11.76470588235294</v>
      </c>
      <c r="M28" s="404"/>
      <c r="O28" s="14"/>
    </row>
    <row r="29" spans="1:15">
      <c r="A29" s="400" t="s">
        <v>36</v>
      </c>
      <c r="B29" s="401"/>
      <c r="C29" s="401"/>
      <c r="D29" s="401"/>
      <c r="E29" s="401"/>
      <c r="F29" s="401"/>
      <c r="G29" s="402"/>
      <c r="H29" s="403">
        <f>SUM(H22/H26*100)</f>
        <v>23.52941176470588</v>
      </c>
      <c r="I29" s="404"/>
      <c r="J29" s="403">
        <f>SUM(J22/J26*100)</f>
        <v>25</v>
      </c>
      <c r="K29" s="404"/>
      <c r="L29" s="403">
        <f>SUM(L22/L26*100)</f>
        <v>17.647058823529413</v>
      </c>
      <c r="M29" s="404"/>
      <c r="O29" s="14"/>
    </row>
    <row r="30" spans="1:15">
      <c r="A30" s="400" t="s">
        <v>37</v>
      </c>
      <c r="B30" s="401"/>
      <c r="C30" s="401"/>
      <c r="D30" s="401"/>
      <c r="E30" s="401"/>
      <c r="F30" s="401"/>
      <c r="G30" s="402"/>
      <c r="H30" s="403">
        <f>SUM(H23/H26*100)</f>
        <v>0</v>
      </c>
      <c r="I30" s="404"/>
      <c r="J30" s="403">
        <f>SUM(J23/J26*100)</f>
        <v>0</v>
      </c>
      <c r="K30" s="404"/>
      <c r="L30" s="403">
        <f>SUM(L23/L26*100)</f>
        <v>5.8823529411764701</v>
      </c>
      <c r="M30" s="404"/>
      <c r="O30" s="14"/>
    </row>
    <row r="31" spans="1:15">
      <c r="A31" s="400" t="s">
        <v>38</v>
      </c>
      <c r="B31" s="401"/>
      <c r="C31" s="401"/>
      <c r="D31" s="401"/>
      <c r="E31" s="401"/>
      <c r="F31" s="401"/>
      <c r="G31" s="402"/>
      <c r="H31" s="403">
        <f>SUM(H24/H26*100)</f>
        <v>5.8823529411764701</v>
      </c>
      <c r="I31" s="404"/>
      <c r="J31" s="403">
        <f>SUM(J24/J26*100)</f>
        <v>0</v>
      </c>
      <c r="K31" s="404"/>
      <c r="L31" s="403">
        <f>SUM(L24/L26*100)</f>
        <v>5.8823529411764701</v>
      </c>
      <c r="M31" s="404"/>
      <c r="O31" s="14"/>
    </row>
    <row r="32" spans="1:15">
      <c r="A32" s="400" t="s">
        <v>39</v>
      </c>
      <c r="B32" s="401"/>
      <c r="C32" s="401"/>
      <c r="D32" s="401"/>
      <c r="E32" s="401"/>
      <c r="F32" s="401"/>
      <c r="G32" s="402"/>
      <c r="H32" s="403">
        <f>SUM(H25/H26*100)</f>
        <v>64.705882352941174</v>
      </c>
      <c r="I32" s="404"/>
      <c r="J32" s="403">
        <f>SUM(J25/J26*100)</f>
        <v>68.75</v>
      </c>
      <c r="K32" s="404"/>
      <c r="L32" s="403">
        <f>SUM(L25/L26*100)</f>
        <v>58.82352941176471</v>
      </c>
      <c r="M32" s="404"/>
      <c r="O32" s="14"/>
    </row>
    <row r="33" spans="1:13">
      <c r="A33" s="427" t="s">
        <v>43</v>
      </c>
      <c r="B33" s="428"/>
      <c r="C33" s="428"/>
      <c r="D33" s="428"/>
      <c r="E33" s="428"/>
      <c r="F33" s="428"/>
      <c r="G33" s="429"/>
      <c r="H33" s="421" t="str">
        <f t="shared" ref="H33:L33" si="4">H20</f>
        <v>I квартал 2023 г.</v>
      </c>
      <c r="I33" s="441"/>
      <c r="J33" s="421" t="str">
        <f t="shared" si="4"/>
        <v>I квартал 2022 г.</v>
      </c>
      <c r="K33" s="441"/>
      <c r="L33" s="421" t="str">
        <f t="shared" si="4"/>
        <v>IV квартал 2022 г.</v>
      </c>
      <c r="M33" s="441"/>
    </row>
    <row r="34" spans="1:13">
      <c r="A34" s="400" t="s">
        <v>35</v>
      </c>
      <c r="B34" s="401"/>
      <c r="C34" s="401"/>
      <c r="D34" s="401"/>
      <c r="E34" s="401"/>
      <c r="F34" s="401"/>
      <c r="G34" s="402"/>
      <c r="H34" s="403">
        <f>SUM(H21/'Ручные данные'!I6*10000)</f>
        <v>1.5692009785537302E-2</v>
      </c>
      <c r="I34" s="404"/>
      <c r="J34" s="403">
        <f>SUM(J21/'Ручные данные'!I6*10000)</f>
        <v>1.5692009785537302E-2</v>
      </c>
      <c r="K34" s="404"/>
      <c r="L34" s="403">
        <f>SUM(L21/'Ручные данные'!I6*10000)</f>
        <v>3.1384019571074603E-2</v>
      </c>
      <c r="M34" s="404"/>
    </row>
    <row r="35" spans="1:13">
      <c r="A35" s="400" t="s">
        <v>36</v>
      </c>
      <c r="B35" s="401"/>
      <c r="C35" s="401"/>
      <c r="D35" s="401"/>
      <c r="E35" s="401"/>
      <c r="F35" s="401"/>
      <c r="G35" s="402"/>
      <c r="H35" s="403">
        <f>SUM(H22/'Ручные данные'!I6*10000)</f>
        <v>6.2768039142149207E-2</v>
      </c>
      <c r="I35" s="404"/>
      <c r="J35" s="403">
        <f>SUM(J22/'Ручные данные'!I6*10000)</f>
        <v>6.2768039142149207E-2</v>
      </c>
      <c r="K35" s="404"/>
      <c r="L35" s="403">
        <f>SUM(L22/'Ручные данные'!I6*10000)</f>
        <v>4.7076029356611905E-2</v>
      </c>
      <c r="M35" s="404"/>
    </row>
    <row r="36" spans="1:13">
      <c r="A36" s="400" t="s">
        <v>37</v>
      </c>
      <c r="B36" s="401"/>
      <c r="C36" s="401"/>
      <c r="D36" s="401"/>
      <c r="E36" s="401"/>
      <c r="F36" s="401"/>
      <c r="G36" s="402"/>
      <c r="H36" s="403">
        <f>SUM(H23/'Ручные данные'!I6*10000)</f>
        <v>0</v>
      </c>
      <c r="I36" s="404"/>
      <c r="J36" s="403">
        <f>SUM(J23/'Ручные данные'!I6*10000)</f>
        <v>0</v>
      </c>
      <c r="K36" s="404"/>
      <c r="L36" s="403">
        <f>SUM(L23/'Ручные данные'!I6*10000)</f>
        <v>1.5692009785537302E-2</v>
      </c>
      <c r="M36" s="404"/>
    </row>
    <row r="37" spans="1:13">
      <c r="A37" s="400" t="s">
        <v>38</v>
      </c>
      <c r="B37" s="401"/>
      <c r="C37" s="401"/>
      <c r="D37" s="401"/>
      <c r="E37" s="401"/>
      <c r="F37" s="401"/>
      <c r="G37" s="402"/>
      <c r="H37" s="403">
        <f>SUM(H24/'Ручные данные'!I6*10000)</f>
        <v>1.5692009785537302E-2</v>
      </c>
      <c r="I37" s="404"/>
      <c r="J37" s="403">
        <f>SUM(J24/'Ручные данные'!I6*10000)</f>
        <v>0</v>
      </c>
      <c r="K37" s="404"/>
      <c r="L37" s="403">
        <f>SUM(L24/'Ручные данные'!I6*10000)</f>
        <v>1.5692009785537302E-2</v>
      </c>
      <c r="M37" s="404"/>
    </row>
    <row r="38" spans="1:13">
      <c r="A38" s="400" t="s">
        <v>39</v>
      </c>
      <c r="B38" s="401"/>
      <c r="C38" s="401"/>
      <c r="D38" s="401"/>
      <c r="E38" s="401"/>
      <c r="F38" s="401"/>
      <c r="G38" s="402"/>
      <c r="H38" s="403">
        <f>SUM(H25/'Ручные данные'!I6*10000)</f>
        <v>0.17261210764091031</v>
      </c>
      <c r="I38" s="404"/>
      <c r="J38" s="403">
        <f>SUM(J25/'Ручные данные'!I6*10000)</f>
        <v>0.17261210764091031</v>
      </c>
      <c r="K38" s="404"/>
      <c r="L38" s="403">
        <f>SUM(L25/'Ручные данные'!I6*10000)</f>
        <v>0.156920097855373</v>
      </c>
      <c r="M38" s="404"/>
    </row>
    <row r="39" spans="1:13">
      <c r="A39" s="427" t="s">
        <v>82</v>
      </c>
      <c r="B39" s="428"/>
      <c r="C39" s="428"/>
      <c r="D39" s="428"/>
      <c r="E39" s="428"/>
      <c r="F39" s="428"/>
      <c r="G39" s="429"/>
      <c r="H39" s="436" t="s">
        <v>81</v>
      </c>
      <c r="I39" s="440"/>
      <c r="J39" s="436" t="s">
        <v>46</v>
      </c>
      <c r="K39" s="440"/>
      <c r="L39" s="436" t="s">
        <v>47</v>
      </c>
      <c r="M39" s="440"/>
    </row>
    <row r="40" spans="1:13">
      <c r="A40" s="427" t="s">
        <v>35</v>
      </c>
      <c r="B40" s="428"/>
      <c r="C40" s="428"/>
      <c r="D40" s="428"/>
      <c r="E40" s="428"/>
      <c r="F40" s="428"/>
      <c r="G40" s="429"/>
      <c r="H40" s="434">
        <f>SUM(H41:I45)</f>
        <v>1</v>
      </c>
      <c r="I40" s="435"/>
      <c r="J40" s="436">
        <f>SUM(J41:K45)</f>
        <v>100</v>
      </c>
      <c r="K40" s="435"/>
      <c r="L40" s="436">
        <f>SUM(L41:M45)</f>
        <v>1.5692009785537302E-2</v>
      </c>
      <c r="M40" s="435"/>
    </row>
    <row r="41" spans="1:13">
      <c r="A41" s="400" t="s">
        <v>48</v>
      </c>
      <c r="B41" s="401"/>
      <c r="C41" s="401"/>
      <c r="D41" s="401"/>
      <c r="E41" s="401"/>
      <c r="F41" s="401"/>
      <c r="G41" s="402"/>
      <c r="H41" s="425">
        <f>ЛОТУС!$E$67</f>
        <v>0</v>
      </c>
      <c r="I41" s="426"/>
      <c r="J41" s="403">
        <f>SUM(H41/H40*100)</f>
        <v>0</v>
      </c>
      <c r="K41" s="404"/>
      <c r="L41" s="403">
        <f>SUM(H41/'Ручные данные'!I6*10000)</f>
        <v>0</v>
      </c>
      <c r="M41" s="404"/>
    </row>
    <row r="42" spans="1:13">
      <c r="A42" s="400" t="s">
        <v>49</v>
      </c>
      <c r="B42" s="401"/>
      <c r="C42" s="401"/>
      <c r="D42" s="401"/>
      <c r="E42" s="401"/>
      <c r="F42" s="401"/>
      <c r="G42" s="402"/>
      <c r="H42" s="425">
        <f>ЛОТУС!$E$68</f>
        <v>1</v>
      </c>
      <c r="I42" s="426"/>
      <c r="J42" s="403">
        <f>SUM(H42/H40*100)</f>
        <v>100</v>
      </c>
      <c r="K42" s="404"/>
      <c r="L42" s="403">
        <f>SUM(H42/'Ручные данные'!I6*10000)</f>
        <v>1.5692009785537302E-2</v>
      </c>
      <c r="M42" s="404"/>
    </row>
    <row r="43" spans="1:13">
      <c r="A43" s="400" t="s">
        <v>50</v>
      </c>
      <c r="B43" s="401"/>
      <c r="C43" s="401"/>
      <c r="D43" s="401"/>
      <c r="E43" s="401"/>
      <c r="F43" s="401"/>
      <c r="G43" s="402"/>
      <c r="H43" s="425">
        <f>ЛОТУС!$E$69</f>
        <v>0</v>
      </c>
      <c r="I43" s="426"/>
      <c r="J43" s="403">
        <f>SUM(H43/H40*100)</f>
        <v>0</v>
      </c>
      <c r="K43" s="404"/>
      <c r="L43" s="403">
        <f>SUM(H43/'Ручные данные'!I6*10000)</f>
        <v>0</v>
      </c>
      <c r="M43" s="404"/>
    </row>
    <row r="44" spans="1:13">
      <c r="A44" s="400" t="s">
        <v>51</v>
      </c>
      <c r="B44" s="401"/>
      <c r="C44" s="401"/>
      <c r="D44" s="401"/>
      <c r="E44" s="401"/>
      <c r="F44" s="401"/>
      <c r="G44" s="402"/>
      <c r="H44" s="425">
        <f>ЛОТУС!$E$70</f>
        <v>0</v>
      </c>
      <c r="I44" s="426"/>
      <c r="J44" s="403">
        <f>SUM(H44/H40*100)</f>
        <v>0</v>
      </c>
      <c r="K44" s="404"/>
      <c r="L44" s="403">
        <f>SUM(H44/'Ручные данные'!I6*10000)</f>
        <v>0</v>
      </c>
      <c r="M44" s="404"/>
    </row>
    <row r="45" spans="1:13">
      <c r="A45" s="400" t="s">
        <v>52</v>
      </c>
      <c r="B45" s="401"/>
      <c r="C45" s="401"/>
      <c r="D45" s="401"/>
      <c r="E45" s="401"/>
      <c r="F45" s="401"/>
      <c r="G45" s="402"/>
      <c r="H45" s="425">
        <f>ЛОТУС!$E$71</f>
        <v>0</v>
      </c>
      <c r="I45" s="426"/>
      <c r="J45" s="403">
        <f>SUM(H45/H40*100)</f>
        <v>0</v>
      </c>
      <c r="K45" s="404"/>
      <c r="L45" s="403">
        <f>SUM(H45/'Ручные данные'!I6*10000)</f>
        <v>0</v>
      </c>
      <c r="M45" s="404"/>
    </row>
    <row r="46" spans="1:13">
      <c r="A46" s="427" t="s">
        <v>36</v>
      </c>
      <c r="B46" s="428"/>
      <c r="C46" s="428"/>
      <c r="D46" s="428"/>
      <c r="E46" s="428"/>
      <c r="F46" s="428"/>
      <c r="G46" s="429"/>
      <c r="H46" s="430">
        <f>SUM(H47:I51)</f>
        <v>4</v>
      </c>
      <c r="I46" s="431"/>
      <c r="J46" s="432">
        <f>SUM(J47:K51)</f>
        <v>100</v>
      </c>
      <c r="K46" s="433"/>
      <c r="L46" s="432">
        <f>SUM(L47:M51)</f>
        <v>6.2768039142149207E-2</v>
      </c>
      <c r="M46" s="433"/>
    </row>
    <row r="47" spans="1:13">
      <c r="A47" s="400" t="s">
        <v>53</v>
      </c>
      <c r="B47" s="401"/>
      <c r="C47" s="401"/>
      <c r="D47" s="401"/>
      <c r="E47" s="401"/>
      <c r="F47" s="401"/>
      <c r="G47" s="402"/>
      <c r="H47" s="425">
        <f>SUM(ЛОТУС!E91,ЛОТУС!E101)</f>
        <v>0</v>
      </c>
      <c r="I47" s="426"/>
      <c r="J47" s="403">
        <f>SUM(H47/H46*100)</f>
        <v>0</v>
      </c>
      <c r="K47" s="404"/>
      <c r="L47" s="403">
        <f>SUM(H47/'Ручные данные'!I6*10000)</f>
        <v>0</v>
      </c>
      <c r="M47" s="404"/>
    </row>
    <row r="48" spans="1:13">
      <c r="A48" s="400" t="s">
        <v>54</v>
      </c>
      <c r="B48" s="401"/>
      <c r="C48" s="401"/>
      <c r="D48" s="401"/>
      <c r="E48" s="401"/>
      <c r="F48" s="401"/>
      <c r="G48" s="402"/>
      <c r="H48" s="425">
        <f>SUM(ЛОТУС!E92)</f>
        <v>0</v>
      </c>
      <c r="I48" s="426"/>
      <c r="J48" s="403">
        <f>SUM(H48/H46*100)</f>
        <v>0</v>
      </c>
      <c r="K48" s="404"/>
      <c r="L48" s="403">
        <f>SUM(H48/'Ручные данные'!I6*10000)</f>
        <v>0</v>
      </c>
      <c r="M48" s="404"/>
    </row>
    <row r="49" spans="1:15">
      <c r="A49" s="400" t="s">
        <v>55</v>
      </c>
      <c r="B49" s="401"/>
      <c r="C49" s="401"/>
      <c r="D49" s="401"/>
      <c r="E49" s="401"/>
      <c r="F49" s="401"/>
      <c r="G49" s="402"/>
      <c r="H49" s="425">
        <f>SUM(ЛОТУС!E96,ЛОТУС!E97,ЛОТУС!E99,ЛОТУС!E100)</f>
        <v>0</v>
      </c>
      <c r="I49" s="426"/>
      <c r="J49" s="403">
        <f>SUM(H49/H46*100)</f>
        <v>0</v>
      </c>
      <c r="K49" s="404"/>
      <c r="L49" s="403">
        <f>SUM(H49/'Ручные данные'!I6*10000)</f>
        <v>0</v>
      </c>
      <c r="M49" s="404"/>
    </row>
    <row r="50" spans="1:15">
      <c r="A50" s="400" t="s">
        <v>56</v>
      </c>
      <c r="B50" s="401"/>
      <c r="C50" s="401"/>
      <c r="D50" s="401"/>
      <c r="E50" s="401"/>
      <c r="F50" s="401"/>
      <c r="G50" s="402"/>
      <c r="H50" s="425">
        <f>SUM(ЛОТУС!E93,ЛОТУС!E98)</f>
        <v>0</v>
      </c>
      <c r="I50" s="426"/>
      <c r="J50" s="403">
        <f>SUM(H50/H46*100)</f>
        <v>0</v>
      </c>
      <c r="K50" s="404"/>
      <c r="L50" s="403">
        <f>SUM(H50/'Ручные данные'!I6*10000)</f>
        <v>0</v>
      </c>
      <c r="M50" s="404"/>
    </row>
    <row r="51" spans="1:15">
      <c r="A51" s="400" t="s">
        <v>57</v>
      </c>
      <c r="B51" s="401"/>
      <c r="C51" s="401"/>
      <c r="D51" s="401"/>
      <c r="E51" s="401"/>
      <c r="F51" s="401"/>
      <c r="G51" s="402"/>
      <c r="H51" s="425">
        <f>SUM(ЛОТУС!E94,ЛОТУС!E95)</f>
        <v>4</v>
      </c>
      <c r="I51" s="426"/>
      <c r="J51" s="403">
        <f>SUM(H51/H46*100)</f>
        <v>100</v>
      </c>
      <c r="K51" s="404"/>
      <c r="L51" s="403">
        <f>SUM(H51/'Ручные данные'!I6*10000)</f>
        <v>6.2768039142149207E-2</v>
      </c>
      <c r="M51" s="404"/>
    </row>
    <row r="52" spans="1:15">
      <c r="A52" s="427" t="s">
        <v>37</v>
      </c>
      <c r="B52" s="428"/>
      <c r="C52" s="428"/>
      <c r="D52" s="428"/>
      <c r="E52" s="428"/>
      <c r="F52" s="428"/>
      <c r="G52" s="429"/>
      <c r="H52" s="430">
        <f>SUM(H53:I57)</f>
        <v>0</v>
      </c>
      <c r="I52" s="431"/>
      <c r="J52" s="432" t="e">
        <f>SUM(J53:K57)</f>
        <v>#DIV/0!</v>
      </c>
      <c r="K52" s="433"/>
      <c r="L52" s="432">
        <f>SUM(L53:M57)</f>
        <v>0</v>
      </c>
      <c r="M52" s="433"/>
    </row>
    <row r="53" spans="1:15">
      <c r="A53" s="400" t="s">
        <v>58</v>
      </c>
      <c r="B53" s="401"/>
      <c r="C53" s="401"/>
      <c r="D53" s="401"/>
      <c r="E53" s="401"/>
      <c r="F53" s="401"/>
      <c r="G53" s="402"/>
      <c r="H53" s="425">
        <f>ЛОТУС!$E$85</f>
        <v>0</v>
      </c>
      <c r="I53" s="426"/>
      <c r="J53" s="407" t="e">
        <f>SUM(H53/H52*100)</f>
        <v>#DIV/0!</v>
      </c>
      <c r="K53" s="408"/>
      <c r="L53" s="403">
        <f>SUM(H53/'Ручные данные'!I6*10000)</f>
        <v>0</v>
      </c>
      <c r="M53" s="404"/>
    </row>
    <row r="54" spans="1:15">
      <c r="A54" s="400" t="s">
        <v>59</v>
      </c>
      <c r="B54" s="401"/>
      <c r="C54" s="401"/>
      <c r="D54" s="401"/>
      <c r="E54" s="401"/>
      <c r="F54" s="401"/>
      <c r="G54" s="402"/>
      <c r="H54" s="425">
        <f>ЛОТУС!$E$86</f>
        <v>0</v>
      </c>
      <c r="I54" s="426"/>
      <c r="J54" s="403" t="e">
        <f>SUM(H54/H52*100)</f>
        <v>#DIV/0!</v>
      </c>
      <c r="K54" s="404"/>
      <c r="L54" s="403">
        <f>SUM(H54/'Ручные данные'!I6*10000)</f>
        <v>0</v>
      </c>
      <c r="M54" s="404"/>
    </row>
    <row r="55" spans="1:15">
      <c r="A55" s="400" t="s">
        <v>60</v>
      </c>
      <c r="B55" s="401"/>
      <c r="C55" s="401"/>
      <c r="D55" s="401"/>
      <c r="E55" s="401"/>
      <c r="F55" s="401"/>
      <c r="G55" s="402"/>
      <c r="H55" s="425">
        <f>ЛОТУС!$E$87</f>
        <v>0</v>
      </c>
      <c r="I55" s="426"/>
      <c r="J55" s="403" t="e">
        <f>SUM(H55/H52*100)</f>
        <v>#DIV/0!</v>
      </c>
      <c r="K55" s="404"/>
      <c r="L55" s="403">
        <f>SUM(H55/'Ручные данные'!I6*10000)</f>
        <v>0</v>
      </c>
      <c r="M55" s="404"/>
      <c r="O55" s="15"/>
    </row>
    <row r="56" spans="1:15">
      <c r="A56" s="400" t="s">
        <v>61</v>
      </c>
      <c r="B56" s="401"/>
      <c r="C56" s="401"/>
      <c r="D56" s="401"/>
      <c r="E56" s="401"/>
      <c r="F56" s="401"/>
      <c r="G56" s="402"/>
      <c r="H56" s="425">
        <f>ЛОТУС!$E$88</f>
        <v>0</v>
      </c>
      <c r="I56" s="426"/>
      <c r="J56" s="403" t="e">
        <f>SUM(H56/H52*100)</f>
        <v>#DIV/0!</v>
      </c>
      <c r="K56" s="404"/>
      <c r="L56" s="403">
        <f>SUM(H56/'Ручные данные'!I6*10000)</f>
        <v>0</v>
      </c>
      <c r="M56" s="404"/>
    </row>
    <row r="57" spans="1:15">
      <c r="A57" s="400" t="s">
        <v>62</v>
      </c>
      <c r="B57" s="401"/>
      <c r="C57" s="401"/>
      <c r="D57" s="401"/>
      <c r="E57" s="401"/>
      <c r="F57" s="401"/>
      <c r="G57" s="402"/>
      <c r="H57" s="425">
        <f>ЛОТУС!$E$89</f>
        <v>0</v>
      </c>
      <c r="I57" s="426"/>
      <c r="J57" s="403" t="e">
        <f>SUM(H57/H52*100)</f>
        <v>#DIV/0!</v>
      </c>
      <c r="K57" s="404"/>
      <c r="L57" s="403">
        <f>SUM(H57/'Ручные данные'!I6*10000)</f>
        <v>0</v>
      </c>
      <c r="M57" s="404"/>
    </row>
    <row r="58" spans="1:15">
      <c r="A58" s="427" t="s">
        <v>38</v>
      </c>
      <c r="B58" s="428"/>
      <c r="C58" s="428"/>
      <c r="D58" s="428"/>
      <c r="E58" s="428"/>
      <c r="F58" s="428"/>
      <c r="G58" s="429"/>
      <c r="H58" s="430">
        <f>SUM(H59:I63)</f>
        <v>1</v>
      </c>
      <c r="I58" s="431"/>
      <c r="J58" s="432">
        <f>SUM(J59:K63)</f>
        <v>100</v>
      </c>
      <c r="K58" s="433"/>
      <c r="L58" s="432">
        <f>SUM(L59:M63)</f>
        <v>1.5692009785537302E-2</v>
      </c>
      <c r="M58" s="433"/>
    </row>
    <row r="59" spans="1:15">
      <c r="A59" s="400" t="s">
        <v>63</v>
      </c>
      <c r="B59" s="401"/>
      <c r="C59" s="401"/>
      <c r="D59" s="401"/>
      <c r="E59" s="401"/>
      <c r="F59" s="401"/>
      <c r="G59" s="402"/>
      <c r="H59" s="425">
        <f>ЛОТУС!$E$73</f>
        <v>0</v>
      </c>
      <c r="I59" s="426"/>
      <c r="J59" s="403">
        <f>SUM(H59/H58*100)</f>
        <v>0</v>
      </c>
      <c r="K59" s="404"/>
      <c r="L59" s="403">
        <f>SUM(H53/'Ручные данные'!I6*10000)</f>
        <v>0</v>
      </c>
      <c r="M59" s="404"/>
    </row>
    <row r="60" spans="1:15">
      <c r="A60" s="400" t="s">
        <v>64</v>
      </c>
      <c r="B60" s="401"/>
      <c r="C60" s="401"/>
      <c r="D60" s="401"/>
      <c r="E60" s="401"/>
      <c r="F60" s="401"/>
      <c r="G60" s="402"/>
      <c r="H60" s="425">
        <f>ЛОТУС!$E$74</f>
        <v>0</v>
      </c>
      <c r="I60" s="426"/>
      <c r="J60" s="403">
        <f>SUM(H60/H58*100)</f>
        <v>0</v>
      </c>
      <c r="K60" s="404"/>
      <c r="L60" s="403">
        <f>SUM(H60/'Ручные данные'!I6*10000)</f>
        <v>0</v>
      </c>
      <c r="M60" s="404"/>
    </row>
    <row r="61" spans="1:15">
      <c r="A61" s="400" t="s">
        <v>65</v>
      </c>
      <c r="B61" s="401"/>
      <c r="C61" s="401"/>
      <c r="D61" s="401"/>
      <c r="E61" s="401"/>
      <c r="F61" s="401"/>
      <c r="G61" s="402"/>
      <c r="H61" s="425">
        <f>ЛОТУС!$E$75</f>
        <v>1</v>
      </c>
      <c r="I61" s="426"/>
      <c r="J61" s="403">
        <f>SUM(H61/H58*100)</f>
        <v>100</v>
      </c>
      <c r="K61" s="404"/>
      <c r="L61" s="403">
        <f>SUM(H61/'Ручные данные'!I6*10000)</f>
        <v>1.5692009785537302E-2</v>
      </c>
      <c r="M61" s="404"/>
    </row>
    <row r="62" spans="1:15">
      <c r="A62" s="400" t="s">
        <v>66</v>
      </c>
      <c r="B62" s="401"/>
      <c r="C62" s="401"/>
      <c r="D62" s="401"/>
      <c r="E62" s="401"/>
      <c r="F62" s="401"/>
      <c r="G62" s="402"/>
      <c r="H62" s="425">
        <f>ЛОТУС!$E$76</f>
        <v>0</v>
      </c>
      <c r="I62" s="426"/>
      <c r="J62" s="403">
        <f>SUM(H62/H58*100)</f>
        <v>0</v>
      </c>
      <c r="K62" s="404"/>
      <c r="L62" s="403">
        <f>SUM(H62/'Ручные данные'!I6*10000)</f>
        <v>0</v>
      </c>
      <c r="M62" s="404"/>
    </row>
    <row r="63" spans="1:15">
      <c r="A63" s="400" t="s">
        <v>67</v>
      </c>
      <c r="B63" s="401"/>
      <c r="C63" s="401"/>
      <c r="D63" s="401"/>
      <c r="E63" s="401"/>
      <c r="F63" s="401"/>
      <c r="G63" s="402"/>
      <c r="H63" s="425">
        <f>ЛОТУС!$E$77</f>
        <v>0</v>
      </c>
      <c r="I63" s="426"/>
      <c r="J63" s="403">
        <f>SUM(H63/H58*100)</f>
        <v>0</v>
      </c>
      <c r="K63" s="404"/>
      <c r="L63" s="403">
        <f>SUM(H63/'Ручные данные'!I6*10000)</f>
        <v>0</v>
      </c>
      <c r="M63" s="404"/>
    </row>
    <row r="64" spans="1:15">
      <c r="A64" s="427" t="s">
        <v>39</v>
      </c>
      <c r="B64" s="428"/>
      <c r="C64" s="428"/>
      <c r="D64" s="428"/>
      <c r="E64" s="428"/>
      <c r="F64" s="428"/>
      <c r="G64" s="429"/>
      <c r="H64" s="430">
        <f>SUM(H65:I69)</f>
        <v>11</v>
      </c>
      <c r="I64" s="431"/>
      <c r="J64" s="432">
        <f>SUM(J65:K69)</f>
        <v>100.00000000000001</v>
      </c>
      <c r="K64" s="433"/>
      <c r="L64" s="432">
        <f>SUM(L65:M69)</f>
        <v>0.17261210764091034</v>
      </c>
      <c r="M64" s="433"/>
    </row>
    <row r="65" spans="1:13">
      <c r="A65" s="400" t="s">
        <v>68</v>
      </c>
      <c r="B65" s="401"/>
      <c r="C65" s="401"/>
      <c r="D65" s="401"/>
      <c r="E65" s="401"/>
      <c r="F65" s="401"/>
      <c r="G65" s="402"/>
      <c r="H65" s="425">
        <f>ЛОТУС!$E$79</f>
        <v>2</v>
      </c>
      <c r="I65" s="426"/>
      <c r="J65" s="403">
        <f>SUM(H65/H64*100)</f>
        <v>18.181818181818183</v>
      </c>
      <c r="K65" s="404"/>
      <c r="L65" s="403">
        <f>SUM(H65/'Ручные данные'!I6*10000)</f>
        <v>3.1384019571074603E-2</v>
      </c>
      <c r="M65" s="404"/>
    </row>
    <row r="66" spans="1:13">
      <c r="A66" s="400" t="s">
        <v>69</v>
      </c>
      <c r="B66" s="401"/>
      <c r="C66" s="401"/>
      <c r="D66" s="401"/>
      <c r="E66" s="401"/>
      <c r="F66" s="401"/>
      <c r="G66" s="402"/>
      <c r="H66" s="425">
        <f>ЛОТУС!$E$80</f>
        <v>0</v>
      </c>
      <c r="I66" s="426"/>
      <c r="J66" s="403">
        <f>SUM(H66/H64*100)</f>
        <v>0</v>
      </c>
      <c r="K66" s="404"/>
      <c r="L66" s="403">
        <f>SUM(H66/'Ручные данные'!I6*10000)</f>
        <v>0</v>
      </c>
      <c r="M66" s="404"/>
    </row>
    <row r="67" spans="1:13">
      <c r="A67" s="400" t="s">
        <v>70</v>
      </c>
      <c r="B67" s="401"/>
      <c r="C67" s="401"/>
      <c r="D67" s="401"/>
      <c r="E67" s="401"/>
      <c r="F67" s="401"/>
      <c r="G67" s="402"/>
      <c r="H67" s="425">
        <f>ЛОТУС!$E$81</f>
        <v>0</v>
      </c>
      <c r="I67" s="426"/>
      <c r="J67" s="403">
        <f>SUM(H67/H64*100)</f>
        <v>0</v>
      </c>
      <c r="K67" s="404"/>
      <c r="L67" s="403">
        <f>SUM(H67/'Ручные данные'!I6*10000)</f>
        <v>0</v>
      </c>
      <c r="M67" s="404"/>
    </row>
    <row r="68" spans="1:13">
      <c r="A68" s="400" t="s">
        <v>71</v>
      </c>
      <c r="B68" s="401"/>
      <c r="C68" s="401"/>
      <c r="D68" s="401"/>
      <c r="E68" s="401"/>
      <c r="F68" s="401"/>
      <c r="G68" s="402"/>
      <c r="H68" s="425">
        <f>ЛОТУС!$E$82</f>
        <v>9</v>
      </c>
      <c r="I68" s="426"/>
      <c r="J68" s="403">
        <f>SUM(H68/H64*100)</f>
        <v>81.818181818181827</v>
      </c>
      <c r="K68" s="404"/>
      <c r="L68" s="403">
        <f>SUM(H68/'Ручные данные'!I6*10000)</f>
        <v>0.14122808806983572</v>
      </c>
      <c r="M68" s="404"/>
    </row>
    <row r="69" spans="1:13">
      <c r="A69" s="409" t="s">
        <v>72</v>
      </c>
      <c r="B69" s="410"/>
      <c r="C69" s="410"/>
      <c r="D69" s="410"/>
      <c r="E69" s="410"/>
      <c r="F69" s="410"/>
      <c r="G69" s="411"/>
      <c r="H69" s="412">
        <f>ЛОТУС!$E$83</f>
        <v>0</v>
      </c>
      <c r="I69" s="413"/>
      <c r="J69" s="414">
        <f>SUM(H69/H64*100)</f>
        <v>0</v>
      </c>
      <c r="K69" s="415"/>
      <c r="L69" s="414">
        <f>SUM(H69/'Ручные данные'!I6*10000)</f>
        <v>0</v>
      </c>
      <c r="M69" s="415"/>
    </row>
    <row r="70" spans="1:13">
      <c r="A70" s="421" t="s">
        <v>95</v>
      </c>
      <c r="B70" s="422"/>
      <c r="C70" s="422"/>
      <c r="D70" s="422"/>
      <c r="E70" s="422"/>
      <c r="F70" s="422"/>
      <c r="G70" s="422"/>
      <c r="H70" s="423"/>
      <c r="I70" s="423"/>
      <c r="J70" s="423"/>
      <c r="K70" s="423"/>
      <c r="L70" s="423"/>
      <c r="M70" s="424"/>
    </row>
    <row r="71" spans="1:13">
      <c r="A71" s="416"/>
      <c r="B71" s="417"/>
      <c r="C71" s="417"/>
      <c r="D71" s="417"/>
      <c r="E71" s="417"/>
      <c r="F71" s="417"/>
      <c r="G71" s="418"/>
      <c r="H71" s="419" t="str">
        <f t="shared" ref="H71" si="5">$H$3</f>
        <v>I квартал 2023 г.</v>
      </c>
      <c r="I71" s="420"/>
      <c r="J71" s="419" t="str">
        <f t="shared" ref="J71" si="6">$J$3</f>
        <v>I квартал 2022 г.</v>
      </c>
      <c r="K71" s="420"/>
      <c r="L71" s="419" t="str">
        <f t="shared" ref="L71" si="7">$L$3</f>
        <v>IV квартал 2022 г.</v>
      </c>
      <c r="M71" s="420"/>
    </row>
    <row r="72" spans="1:13">
      <c r="A72" s="400" t="s">
        <v>96</v>
      </c>
      <c r="B72" s="401"/>
      <c r="C72" s="401"/>
      <c r="D72" s="401"/>
      <c r="E72" s="401"/>
      <c r="F72" s="401"/>
      <c r="G72" s="402"/>
      <c r="H72" s="405">
        <f>ЛОТУС!$E$136</f>
        <v>14</v>
      </c>
      <c r="I72" s="406"/>
      <c r="J72" s="405">
        <f>ЛОТУС!$F$136</f>
        <v>15</v>
      </c>
      <c r="K72" s="406"/>
      <c r="L72" s="405">
        <f>ЛОТУС!$G$136</f>
        <v>17</v>
      </c>
      <c r="M72" s="406"/>
    </row>
    <row r="73" spans="1:13">
      <c r="A73" s="400" t="s">
        <v>97</v>
      </c>
      <c r="B73" s="401"/>
      <c r="C73" s="401"/>
      <c r="D73" s="401"/>
      <c r="E73" s="401"/>
      <c r="F73" s="401"/>
      <c r="G73" s="402"/>
      <c r="H73" s="407">
        <f>SUM(H72/H7*100)</f>
        <v>82.35294117647058</v>
      </c>
      <c r="I73" s="408"/>
      <c r="J73" s="407">
        <f>SUM(J72/J7*100)</f>
        <v>100</v>
      </c>
      <c r="K73" s="408"/>
      <c r="L73" s="407">
        <f>SUM(L72/L7*100)</f>
        <v>850</v>
      </c>
      <c r="M73" s="408"/>
    </row>
    <row r="74" spans="1:13">
      <c r="A74" s="400" t="s">
        <v>98</v>
      </c>
      <c r="B74" s="401"/>
      <c r="C74" s="401"/>
      <c r="D74" s="401"/>
      <c r="E74" s="401"/>
      <c r="F74" s="401"/>
      <c r="G74" s="402"/>
      <c r="H74" s="405">
        <f>ЛОТУС!$E$137</f>
        <v>0</v>
      </c>
      <c r="I74" s="406"/>
      <c r="J74" s="405">
        <f>ЛОТУС!$F$137</f>
        <v>3</v>
      </c>
      <c r="K74" s="406"/>
      <c r="L74" s="405">
        <f>ЛОТУС!$G$137</f>
        <v>4</v>
      </c>
      <c r="M74" s="406"/>
    </row>
    <row r="75" spans="1:13">
      <c r="A75" s="400" t="s">
        <v>99</v>
      </c>
      <c r="B75" s="401"/>
      <c r="C75" s="401"/>
      <c r="D75" s="401"/>
      <c r="E75" s="401"/>
      <c r="F75" s="401"/>
      <c r="G75" s="402"/>
      <c r="H75" s="403">
        <f>SUM(H74/H72*100)</f>
        <v>0</v>
      </c>
      <c r="I75" s="404"/>
      <c r="J75" s="403">
        <f>SUM(J74/J72*100)</f>
        <v>20</v>
      </c>
      <c r="K75" s="404"/>
      <c r="L75" s="403">
        <f>SUM(L74/L72*100)</f>
        <v>23.52941176470588</v>
      </c>
      <c r="M75" s="404"/>
    </row>
    <row r="76" spans="1:13">
      <c r="A76" s="400" t="s">
        <v>100</v>
      </c>
      <c r="B76" s="401"/>
      <c r="C76" s="401"/>
      <c r="D76" s="401"/>
      <c r="E76" s="401"/>
      <c r="F76" s="401"/>
      <c r="G76" s="402"/>
      <c r="H76" s="405">
        <f>ЛОТУС!$E$138</f>
        <v>11</v>
      </c>
      <c r="I76" s="406"/>
      <c r="J76" s="405">
        <f>ЛОТУС!$F$138</f>
        <v>15</v>
      </c>
      <c r="K76" s="406"/>
      <c r="L76" s="405">
        <f>ЛОТУС!$G$138</f>
        <v>17</v>
      </c>
      <c r="M76" s="406"/>
    </row>
    <row r="77" spans="1:13">
      <c r="A77" s="400" t="s">
        <v>101</v>
      </c>
      <c r="B77" s="401"/>
      <c r="C77" s="401"/>
      <c r="D77" s="401"/>
      <c r="E77" s="401"/>
      <c r="F77" s="401"/>
      <c r="G77" s="402"/>
      <c r="H77" s="407">
        <f>SUM(H76/H72*100)</f>
        <v>78.571428571428569</v>
      </c>
      <c r="I77" s="408"/>
      <c r="J77" s="407">
        <f>SUM(J76/J72*100)</f>
        <v>100</v>
      </c>
      <c r="K77" s="408"/>
      <c r="L77" s="407">
        <f>SUM(L76/L72*100)</f>
        <v>100</v>
      </c>
      <c r="M77" s="408"/>
    </row>
    <row r="78" spans="1:13">
      <c r="A78" s="400" t="s">
        <v>102</v>
      </c>
      <c r="B78" s="401"/>
      <c r="C78" s="401"/>
      <c r="D78" s="401"/>
      <c r="E78" s="401"/>
      <c r="F78" s="401"/>
      <c r="G78" s="402"/>
      <c r="H78" s="405">
        <f>'Ручные данные'!$I$11</f>
        <v>2</v>
      </c>
      <c r="I78" s="406"/>
      <c r="J78" s="405">
        <f>'Ручные данные'!$I$12</f>
        <v>1</v>
      </c>
      <c r="K78" s="406"/>
      <c r="L78" s="405">
        <f>'Ручные данные'!$I$13</f>
        <v>1</v>
      </c>
      <c r="M78" s="406"/>
    </row>
    <row r="79" spans="1:13">
      <c r="A79" s="400" t="s">
        <v>103</v>
      </c>
      <c r="B79" s="401"/>
      <c r="C79" s="401"/>
      <c r="D79" s="401"/>
      <c r="E79" s="401"/>
      <c r="F79" s="401"/>
      <c r="G79" s="402"/>
      <c r="H79" s="407">
        <f>SUM(H78/H76*100)</f>
        <v>18.181818181818183</v>
      </c>
      <c r="I79" s="408"/>
      <c r="J79" s="403">
        <f>SUM(J78/J76*100)</f>
        <v>6.666666666666667</v>
      </c>
      <c r="K79" s="404"/>
      <c r="L79" s="403">
        <f>SUM(L78/L76*100)</f>
        <v>5.8823529411764701</v>
      </c>
      <c r="M79" s="404"/>
    </row>
    <row r="80" spans="1:13">
      <c r="A80" s="400" t="s">
        <v>104</v>
      </c>
      <c r="B80" s="401"/>
      <c r="C80" s="401"/>
      <c r="D80" s="401"/>
      <c r="E80" s="401"/>
      <c r="F80" s="401"/>
      <c r="G80" s="402"/>
      <c r="H80" s="405">
        <f>'Ручные данные'!$I$8</f>
        <v>0</v>
      </c>
      <c r="I80" s="406"/>
      <c r="J80" s="405">
        <f>'Ручные данные'!$I$8</f>
        <v>0</v>
      </c>
      <c r="K80" s="406"/>
      <c r="L80" s="405">
        <f>'Ручные данные'!$I$9</f>
        <v>0</v>
      </c>
      <c r="M80" s="406"/>
    </row>
    <row r="81" spans="1:13">
      <c r="A81" s="400" t="s">
        <v>105</v>
      </c>
      <c r="B81" s="401"/>
      <c r="C81" s="401"/>
      <c r="D81" s="401"/>
      <c r="E81" s="401"/>
      <c r="F81" s="401"/>
      <c r="G81" s="402"/>
      <c r="H81" s="403">
        <f>SUM(H80/H76*100)</f>
        <v>0</v>
      </c>
      <c r="I81" s="404"/>
      <c r="J81" s="403">
        <f>SUM(J80/J76*100)</f>
        <v>0</v>
      </c>
      <c r="K81" s="404"/>
      <c r="L81" s="403">
        <f>SUM(L80/L76*100)</f>
        <v>0</v>
      </c>
      <c r="M81" s="404"/>
    </row>
    <row r="82" spans="1:13">
      <c r="A82" s="400" t="s">
        <v>107</v>
      </c>
      <c r="B82" s="401"/>
      <c r="C82" s="401"/>
      <c r="D82" s="401"/>
      <c r="E82" s="401"/>
      <c r="F82" s="401"/>
      <c r="G82" s="402"/>
      <c r="H82" s="425">
        <f>ЛОТУС!$E$140</f>
        <v>12</v>
      </c>
      <c r="I82" s="426"/>
      <c r="J82" s="425">
        <f>ЛОТУС!$F$140</f>
        <v>10</v>
      </c>
      <c r="K82" s="426"/>
      <c r="L82" s="425">
        <f>ЛОТУС!$G$140</f>
        <v>12</v>
      </c>
      <c r="M82" s="426"/>
    </row>
    <row r="83" spans="1:13">
      <c r="A83" s="400" t="s">
        <v>106</v>
      </c>
      <c r="B83" s="401"/>
      <c r="C83" s="401"/>
      <c r="D83" s="401"/>
      <c r="E83" s="401"/>
      <c r="F83" s="401"/>
      <c r="G83" s="402"/>
      <c r="H83" s="403">
        <f>SUM(H82/H72*100)</f>
        <v>85.714285714285708</v>
      </c>
      <c r="I83" s="404"/>
      <c r="J83" s="403">
        <f>SUM(J82/J72*100)</f>
        <v>66.666666666666657</v>
      </c>
      <c r="K83" s="404"/>
      <c r="L83" s="403">
        <f>SUM(L82/L72*100)</f>
        <v>70.588235294117652</v>
      </c>
      <c r="M83" s="404"/>
    </row>
    <row r="84" spans="1:13">
      <c r="A84" s="400" t="s">
        <v>108</v>
      </c>
      <c r="B84" s="401"/>
      <c r="C84" s="401"/>
      <c r="D84" s="401"/>
      <c r="E84" s="401"/>
      <c r="F84" s="401"/>
      <c r="G84" s="402"/>
      <c r="H84" s="405">
        <f>ЛОТУС!$E$141</f>
        <v>0</v>
      </c>
      <c r="I84" s="406"/>
      <c r="J84" s="405">
        <f>ЛОТУС!$F$141</f>
        <v>0</v>
      </c>
      <c r="K84" s="406"/>
      <c r="L84" s="405">
        <f>ЛОТУС!$G$141</f>
        <v>0</v>
      </c>
      <c r="M84" s="406"/>
    </row>
    <row r="85" spans="1:13">
      <c r="A85" s="400" t="s">
        <v>109</v>
      </c>
      <c r="B85" s="401"/>
      <c r="C85" s="401"/>
      <c r="D85" s="401"/>
      <c r="E85" s="401"/>
      <c r="F85" s="401"/>
      <c r="G85" s="402"/>
      <c r="H85" s="407">
        <f>SUM(H84/H72*100)</f>
        <v>0</v>
      </c>
      <c r="I85" s="408"/>
      <c r="J85" s="403">
        <f>SUM(J84/J72*100)</f>
        <v>0</v>
      </c>
      <c r="K85" s="404"/>
      <c r="L85" s="403">
        <f>SUM(L84/L72*100)</f>
        <v>0</v>
      </c>
      <c r="M85" s="404"/>
    </row>
    <row r="86" spans="1:13">
      <c r="A86" s="400" t="s">
        <v>110</v>
      </c>
      <c r="B86" s="401"/>
      <c r="C86" s="401"/>
      <c r="D86" s="401"/>
      <c r="E86" s="401"/>
      <c r="F86" s="401"/>
      <c r="G86" s="402"/>
      <c r="H86" s="405">
        <f>ЛОТУС!$E$142</f>
        <v>3</v>
      </c>
      <c r="I86" s="406"/>
      <c r="J86" s="403"/>
      <c r="K86" s="404"/>
      <c r="L86" s="403"/>
      <c r="M86" s="404"/>
    </row>
    <row r="87" spans="1:13">
      <c r="A87" s="400" t="s">
        <v>111</v>
      </c>
      <c r="B87" s="401"/>
      <c r="C87" s="401"/>
      <c r="D87" s="401"/>
      <c r="E87" s="401"/>
      <c r="F87" s="401"/>
      <c r="G87" s="402"/>
      <c r="H87" s="403">
        <f>SUM(H86/H72*100)</f>
        <v>21.428571428571427</v>
      </c>
      <c r="I87" s="404"/>
      <c r="J87" s="403"/>
      <c r="K87" s="404"/>
      <c r="L87" s="403"/>
      <c r="M87" s="404"/>
    </row>
    <row r="88" spans="1:13">
      <c r="A88" s="400"/>
      <c r="B88" s="401"/>
      <c r="C88" s="401"/>
      <c r="D88" s="401"/>
      <c r="E88" s="401"/>
      <c r="F88" s="401"/>
      <c r="G88" s="402"/>
      <c r="H88" s="403"/>
      <c r="I88" s="404"/>
      <c r="J88" s="403"/>
      <c r="K88" s="404"/>
      <c r="L88" s="403"/>
      <c r="M88" s="404"/>
    </row>
    <row r="89" spans="1:13">
      <c r="A89" s="421" t="s">
        <v>186</v>
      </c>
      <c r="B89" s="422"/>
      <c r="C89" s="422"/>
      <c r="D89" s="422"/>
      <c r="E89" s="422"/>
      <c r="F89" s="422"/>
      <c r="G89" s="422"/>
      <c r="H89" s="423"/>
      <c r="I89" s="423"/>
      <c r="J89" s="423"/>
      <c r="K89" s="423"/>
      <c r="L89" s="423"/>
      <c r="M89" s="424"/>
    </row>
    <row r="90" spans="1:13">
      <c r="A90" s="397" t="s">
        <v>150</v>
      </c>
      <c r="B90" s="398"/>
      <c r="C90" s="398"/>
      <c r="D90" s="398"/>
      <c r="E90" s="398"/>
      <c r="F90" s="398"/>
      <c r="G90" s="399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391" t="s">
        <v>156</v>
      </c>
      <c r="B91" s="392" t="s">
        <v>156</v>
      </c>
      <c r="C91" s="392" t="s">
        <v>156</v>
      </c>
      <c r="D91" s="392" t="s">
        <v>156</v>
      </c>
      <c r="E91" s="392" t="s">
        <v>156</v>
      </c>
      <c r="F91" s="392" t="s">
        <v>156</v>
      </c>
      <c r="G91" s="393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1</v>
      </c>
      <c r="M91" s="59">
        <f t="shared" ref="M91:M120" si="8">SUM(H91:L91)</f>
        <v>1</v>
      </c>
    </row>
    <row r="92" spans="1:13" ht="15.75">
      <c r="A92" s="391" t="s">
        <v>157</v>
      </c>
      <c r="B92" s="392" t="s">
        <v>157</v>
      </c>
      <c r="C92" s="392" t="s">
        <v>157</v>
      </c>
      <c r="D92" s="392" t="s">
        <v>157</v>
      </c>
      <c r="E92" s="392" t="s">
        <v>157</v>
      </c>
      <c r="F92" s="392" t="s">
        <v>157</v>
      </c>
      <c r="G92" s="393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1" t="s">
        <v>158</v>
      </c>
      <c r="B93" s="392" t="s">
        <v>158</v>
      </c>
      <c r="C93" s="392" t="s">
        <v>158</v>
      </c>
      <c r="D93" s="392" t="s">
        <v>158</v>
      </c>
      <c r="E93" s="392" t="s">
        <v>158</v>
      </c>
      <c r="F93" s="392" t="s">
        <v>158</v>
      </c>
      <c r="G93" s="393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1" t="s">
        <v>159</v>
      </c>
      <c r="B94" s="392" t="s">
        <v>159</v>
      </c>
      <c r="C94" s="392" t="s">
        <v>159</v>
      </c>
      <c r="D94" s="392" t="s">
        <v>159</v>
      </c>
      <c r="E94" s="392" t="s">
        <v>159</v>
      </c>
      <c r="F94" s="392" t="s">
        <v>159</v>
      </c>
      <c r="G94" s="393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1" t="s">
        <v>160</v>
      </c>
      <c r="B95" s="392" t="s">
        <v>160</v>
      </c>
      <c r="C95" s="392" t="s">
        <v>160</v>
      </c>
      <c r="D95" s="392" t="s">
        <v>160</v>
      </c>
      <c r="E95" s="392" t="s">
        <v>160</v>
      </c>
      <c r="F95" s="392" t="s">
        <v>160</v>
      </c>
      <c r="G95" s="393" t="s">
        <v>160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1" t="s">
        <v>161</v>
      </c>
      <c r="B96" s="392" t="s">
        <v>161</v>
      </c>
      <c r="C96" s="392" t="s">
        <v>161</v>
      </c>
      <c r="D96" s="392" t="s">
        <v>161</v>
      </c>
      <c r="E96" s="392" t="s">
        <v>161</v>
      </c>
      <c r="F96" s="392" t="s">
        <v>161</v>
      </c>
      <c r="G96" s="393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1" t="s">
        <v>162</v>
      </c>
      <c r="B97" s="392" t="s">
        <v>162</v>
      </c>
      <c r="C97" s="392" t="s">
        <v>162</v>
      </c>
      <c r="D97" s="392" t="s">
        <v>162</v>
      </c>
      <c r="E97" s="392" t="s">
        <v>162</v>
      </c>
      <c r="F97" s="392" t="s">
        <v>162</v>
      </c>
      <c r="G97" s="393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0</v>
      </c>
      <c r="M97" s="59">
        <f t="shared" si="8"/>
        <v>0</v>
      </c>
    </row>
    <row r="98" spans="1:13" ht="15.75">
      <c r="A98" s="391" t="s">
        <v>163</v>
      </c>
      <c r="B98" s="392" t="s">
        <v>163</v>
      </c>
      <c r="C98" s="392" t="s">
        <v>163</v>
      </c>
      <c r="D98" s="392" t="s">
        <v>163</v>
      </c>
      <c r="E98" s="392" t="s">
        <v>163</v>
      </c>
      <c r="F98" s="392" t="s">
        <v>163</v>
      </c>
      <c r="G98" s="393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1" t="s">
        <v>164</v>
      </c>
      <c r="B99" s="392" t="s">
        <v>164</v>
      </c>
      <c r="C99" s="392" t="s">
        <v>164</v>
      </c>
      <c r="D99" s="392" t="s">
        <v>164</v>
      </c>
      <c r="E99" s="392" t="s">
        <v>164</v>
      </c>
      <c r="F99" s="392" t="s">
        <v>164</v>
      </c>
      <c r="G99" s="393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1" t="s">
        <v>165</v>
      </c>
      <c r="B100" s="392" t="s">
        <v>165</v>
      </c>
      <c r="C100" s="392" t="s">
        <v>165</v>
      </c>
      <c r="D100" s="392" t="s">
        <v>165</v>
      </c>
      <c r="E100" s="392" t="s">
        <v>165</v>
      </c>
      <c r="F100" s="392" t="s">
        <v>165</v>
      </c>
      <c r="G100" s="393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1" t="s">
        <v>166</v>
      </c>
      <c r="B101" s="392" t="s">
        <v>166</v>
      </c>
      <c r="C101" s="392" t="s">
        <v>166</v>
      </c>
      <c r="D101" s="392" t="s">
        <v>166</v>
      </c>
      <c r="E101" s="392" t="s">
        <v>166</v>
      </c>
      <c r="F101" s="392" t="s">
        <v>166</v>
      </c>
      <c r="G101" s="393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1" t="s">
        <v>167</v>
      </c>
      <c r="B102" s="392" t="s">
        <v>167</v>
      </c>
      <c r="C102" s="392" t="s">
        <v>167</v>
      </c>
      <c r="D102" s="392" t="s">
        <v>167</v>
      </c>
      <c r="E102" s="392" t="s">
        <v>167</v>
      </c>
      <c r="F102" s="392" t="s">
        <v>167</v>
      </c>
      <c r="G102" s="393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1" t="s">
        <v>168</v>
      </c>
      <c r="B103" s="392" t="s">
        <v>168</v>
      </c>
      <c r="C103" s="392" t="s">
        <v>168</v>
      </c>
      <c r="D103" s="392" t="s">
        <v>168</v>
      </c>
      <c r="E103" s="392" t="s">
        <v>168</v>
      </c>
      <c r="F103" s="392" t="s">
        <v>168</v>
      </c>
      <c r="G103" s="393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1" t="s">
        <v>169</v>
      </c>
      <c r="B104" s="392" t="s">
        <v>169</v>
      </c>
      <c r="C104" s="392" t="s">
        <v>169</v>
      </c>
      <c r="D104" s="392" t="s">
        <v>169</v>
      </c>
      <c r="E104" s="392" t="s">
        <v>169</v>
      </c>
      <c r="F104" s="392" t="s">
        <v>169</v>
      </c>
      <c r="G104" s="393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1" t="s">
        <v>170</v>
      </c>
      <c r="B105" s="392" t="s">
        <v>170</v>
      </c>
      <c r="C105" s="392" t="s">
        <v>170</v>
      </c>
      <c r="D105" s="392" t="s">
        <v>170</v>
      </c>
      <c r="E105" s="392" t="s">
        <v>170</v>
      </c>
      <c r="F105" s="392" t="s">
        <v>170</v>
      </c>
      <c r="G105" s="393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1</v>
      </c>
      <c r="M105" s="62">
        <f t="shared" si="8"/>
        <v>1</v>
      </c>
    </row>
    <row r="106" spans="1:13" ht="15.75">
      <c r="A106" s="391" t="s">
        <v>171</v>
      </c>
      <c r="B106" s="392" t="s">
        <v>171</v>
      </c>
      <c r="C106" s="392" t="s">
        <v>171</v>
      </c>
      <c r="D106" s="392" t="s">
        <v>171</v>
      </c>
      <c r="E106" s="392" t="s">
        <v>171</v>
      </c>
      <c r="F106" s="392" t="s">
        <v>171</v>
      </c>
      <c r="G106" s="393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1" t="s">
        <v>172</v>
      </c>
      <c r="B107" s="392" t="s">
        <v>172</v>
      </c>
      <c r="C107" s="392" t="s">
        <v>172</v>
      </c>
      <c r="D107" s="392" t="s">
        <v>172</v>
      </c>
      <c r="E107" s="392" t="s">
        <v>172</v>
      </c>
      <c r="F107" s="392" t="s">
        <v>172</v>
      </c>
      <c r="G107" s="393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1" t="s">
        <v>173</v>
      </c>
      <c r="B108" s="392" t="s">
        <v>173</v>
      </c>
      <c r="C108" s="392" t="s">
        <v>173</v>
      </c>
      <c r="D108" s="392" t="s">
        <v>173</v>
      </c>
      <c r="E108" s="392" t="s">
        <v>173</v>
      </c>
      <c r="F108" s="392" t="s">
        <v>173</v>
      </c>
      <c r="G108" s="393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1" t="s">
        <v>174</v>
      </c>
      <c r="B109" s="392" t="s">
        <v>174</v>
      </c>
      <c r="C109" s="392" t="s">
        <v>174</v>
      </c>
      <c r="D109" s="392" t="s">
        <v>174</v>
      </c>
      <c r="E109" s="392" t="s">
        <v>174</v>
      </c>
      <c r="F109" s="392" t="s">
        <v>174</v>
      </c>
      <c r="G109" s="393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1" t="s">
        <v>175</v>
      </c>
      <c r="B110" s="392" t="s">
        <v>175</v>
      </c>
      <c r="C110" s="392" t="s">
        <v>175</v>
      </c>
      <c r="D110" s="392" t="s">
        <v>175</v>
      </c>
      <c r="E110" s="392" t="s">
        <v>175</v>
      </c>
      <c r="F110" s="392" t="s">
        <v>175</v>
      </c>
      <c r="G110" s="393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1" t="s">
        <v>176</v>
      </c>
      <c r="B111" s="392" t="s">
        <v>176</v>
      </c>
      <c r="C111" s="392" t="s">
        <v>176</v>
      </c>
      <c r="D111" s="392" t="s">
        <v>176</v>
      </c>
      <c r="E111" s="392" t="s">
        <v>176</v>
      </c>
      <c r="F111" s="392" t="s">
        <v>176</v>
      </c>
      <c r="G111" s="393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1" t="s">
        <v>177</v>
      </c>
      <c r="B112" s="392" t="s">
        <v>177</v>
      </c>
      <c r="C112" s="392" t="s">
        <v>177</v>
      </c>
      <c r="D112" s="392" t="s">
        <v>177</v>
      </c>
      <c r="E112" s="392" t="s">
        <v>177</v>
      </c>
      <c r="F112" s="392" t="s">
        <v>177</v>
      </c>
      <c r="G112" s="393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1" t="s">
        <v>178</v>
      </c>
      <c r="B113" s="392" t="s">
        <v>178</v>
      </c>
      <c r="C113" s="392" t="s">
        <v>178</v>
      </c>
      <c r="D113" s="392" t="s">
        <v>178</v>
      </c>
      <c r="E113" s="392" t="s">
        <v>178</v>
      </c>
      <c r="F113" s="392" t="s">
        <v>178</v>
      </c>
      <c r="G113" s="393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1" t="s">
        <v>179</v>
      </c>
      <c r="B114" s="392" t="s">
        <v>179</v>
      </c>
      <c r="C114" s="392" t="s">
        <v>179</v>
      </c>
      <c r="D114" s="392" t="s">
        <v>179</v>
      </c>
      <c r="E114" s="392" t="s">
        <v>179</v>
      </c>
      <c r="F114" s="392" t="s">
        <v>179</v>
      </c>
      <c r="G114" s="393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1" t="s">
        <v>180</v>
      </c>
      <c r="B115" s="392" t="s">
        <v>180</v>
      </c>
      <c r="C115" s="392" t="s">
        <v>180</v>
      </c>
      <c r="D115" s="392" t="s">
        <v>180</v>
      </c>
      <c r="E115" s="392" t="s">
        <v>180</v>
      </c>
      <c r="F115" s="392" t="s">
        <v>180</v>
      </c>
      <c r="G115" s="393" t="s">
        <v>180</v>
      </c>
      <c r="H115" s="60">
        <f>ЛОТУС!E128</f>
        <v>0</v>
      </c>
      <c r="I115" s="54">
        <f>ЛОТУС!I128</f>
        <v>4</v>
      </c>
      <c r="J115" s="60">
        <f>ЛОТУС!H128</f>
        <v>0</v>
      </c>
      <c r="K115" s="54">
        <f>ЛОТУС!F128</f>
        <v>1</v>
      </c>
      <c r="L115" s="61">
        <f>ЛОТУС!G128</f>
        <v>1</v>
      </c>
      <c r="M115" s="62">
        <f t="shared" si="8"/>
        <v>6</v>
      </c>
    </row>
    <row r="116" spans="1:13" ht="15.75">
      <c r="A116" s="391" t="s">
        <v>181</v>
      </c>
      <c r="B116" s="392" t="s">
        <v>181</v>
      </c>
      <c r="C116" s="392" t="s">
        <v>181</v>
      </c>
      <c r="D116" s="392" t="s">
        <v>181</v>
      </c>
      <c r="E116" s="392" t="s">
        <v>181</v>
      </c>
      <c r="F116" s="392" t="s">
        <v>181</v>
      </c>
      <c r="G116" s="393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1" t="s">
        <v>182</v>
      </c>
      <c r="B117" s="392" t="s">
        <v>182</v>
      </c>
      <c r="C117" s="392" t="s">
        <v>182</v>
      </c>
      <c r="D117" s="392" t="s">
        <v>182</v>
      </c>
      <c r="E117" s="392" t="s">
        <v>182</v>
      </c>
      <c r="F117" s="392" t="s">
        <v>182</v>
      </c>
      <c r="G117" s="393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1" t="s">
        <v>183</v>
      </c>
      <c r="B118" s="392" t="s">
        <v>183</v>
      </c>
      <c r="C118" s="392" t="s">
        <v>183</v>
      </c>
      <c r="D118" s="392" t="s">
        <v>183</v>
      </c>
      <c r="E118" s="392" t="s">
        <v>183</v>
      </c>
      <c r="F118" s="392" t="s">
        <v>183</v>
      </c>
      <c r="G118" s="393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2</v>
      </c>
      <c r="M118" s="62">
        <f t="shared" si="8"/>
        <v>2</v>
      </c>
    </row>
    <row r="119" spans="1:13" ht="15.75">
      <c r="A119" s="391" t="s">
        <v>184</v>
      </c>
      <c r="B119" s="392" t="s">
        <v>184</v>
      </c>
      <c r="C119" s="392" t="s">
        <v>184</v>
      </c>
      <c r="D119" s="392" t="s">
        <v>184</v>
      </c>
      <c r="E119" s="392" t="s">
        <v>184</v>
      </c>
      <c r="F119" s="392" t="s">
        <v>184</v>
      </c>
      <c r="G119" s="393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1" t="s">
        <v>185</v>
      </c>
      <c r="B120" s="392" t="s">
        <v>185</v>
      </c>
      <c r="C120" s="392" t="s">
        <v>185</v>
      </c>
      <c r="D120" s="392" t="s">
        <v>185</v>
      </c>
      <c r="E120" s="392" t="s">
        <v>185</v>
      </c>
      <c r="F120" s="392" t="s">
        <v>185</v>
      </c>
      <c r="G120" s="393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4" t="s">
        <v>44</v>
      </c>
      <c r="B121" s="395"/>
      <c r="C121" s="395"/>
      <c r="D121" s="395"/>
      <c r="E121" s="395"/>
      <c r="F121" s="395"/>
      <c r="G121" s="396"/>
      <c r="H121" s="58">
        <f>SUM(H91:H120)</f>
        <v>0</v>
      </c>
      <c r="I121" s="58">
        <f>SUM(I91:I120)</f>
        <v>4</v>
      </c>
      <c r="J121" s="58">
        <f>SUM(J91:J120)</f>
        <v>0</v>
      </c>
      <c r="K121" s="58">
        <f>SUM(K91:K120)</f>
        <v>1</v>
      </c>
      <c r="L121" s="58">
        <f>SUM(L91:L120)</f>
        <v>5</v>
      </c>
      <c r="M121" s="58">
        <f>SUM(M94:M120)</f>
        <v>9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3" sqref="I13:M13"/>
    </sheetView>
  </sheetViews>
  <sheetFormatPr defaultRowHeight="15"/>
  <sheetData>
    <row r="1" spans="1:13" ht="26.25">
      <c r="A1" s="477" t="s">
        <v>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</row>
    <row r="3" spans="1:13" ht="18.75">
      <c r="A3" s="472" t="s">
        <v>5</v>
      </c>
      <c r="B3" s="473"/>
      <c r="C3" s="473"/>
      <c r="D3" s="473"/>
      <c r="E3" s="473"/>
      <c r="F3" s="473"/>
      <c r="G3" s="473"/>
      <c r="H3" s="474"/>
      <c r="I3" s="478" t="s">
        <v>294</v>
      </c>
      <c r="J3" s="470"/>
      <c r="K3" s="470"/>
      <c r="L3" s="470"/>
      <c r="M3" s="471"/>
    </row>
    <row r="4" spans="1:13" ht="18.75">
      <c r="A4" s="472" t="s">
        <v>6</v>
      </c>
      <c r="B4" s="473"/>
      <c r="C4" s="473"/>
      <c r="D4" s="473"/>
      <c r="E4" s="473"/>
      <c r="F4" s="473"/>
      <c r="G4" s="473"/>
      <c r="H4" s="474"/>
      <c r="I4" s="478" t="s">
        <v>293</v>
      </c>
      <c r="J4" s="470"/>
      <c r="K4" s="470"/>
      <c r="L4" s="470"/>
      <c r="M4" s="471"/>
    </row>
    <row r="5" spans="1:13" ht="18.75">
      <c r="A5" s="472" t="s">
        <v>7</v>
      </c>
      <c r="B5" s="473"/>
      <c r="C5" s="473"/>
      <c r="D5" s="473"/>
      <c r="E5" s="473"/>
      <c r="F5" s="473"/>
      <c r="G5" s="473"/>
      <c r="H5" s="474"/>
      <c r="I5" s="469" t="s">
        <v>295</v>
      </c>
      <c r="J5" s="470"/>
      <c r="K5" s="470"/>
      <c r="L5" s="470"/>
      <c r="M5" s="471"/>
    </row>
    <row r="6" spans="1:13" ht="18.75">
      <c r="A6" s="472" t="s">
        <v>291</v>
      </c>
      <c r="B6" s="473"/>
      <c r="C6" s="473"/>
      <c r="D6" s="473"/>
      <c r="E6" s="473"/>
      <c r="F6" s="473"/>
      <c r="G6" s="473"/>
      <c r="H6" s="474"/>
      <c r="I6" s="466">
        <v>637267</v>
      </c>
      <c r="J6" s="467"/>
      <c r="K6" s="467"/>
      <c r="L6" s="467"/>
      <c r="M6" s="468"/>
    </row>
    <row r="7" spans="1:13" ht="18.75">
      <c r="A7" s="472" t="s">
        <v>292</v>
      </c>
      <c r="B7" s="473"/>
      <c r="C7" s="473"/>
      <c r="D7" s="473"/>
      <c r="E7" s="473"/>
      <c r="F7" s="473"/>
      <c r="G7" s="473"/>
      <c r="H7" s="474"/>
      <c r="I7" s="466">
        <v>643324</v>
      </c>
      <c r="J7" s="467"/>
      <c r="K7" s="467"/>
      <c r="L7" s="467"/>
      <c r="M7" s="468"/>
    </row>
    <row r="8" spans="1:13" ht="34.5" customHeight="1">
      <c r="A8" s="472" t="s">
        <v>114</v>
      </c>
      <c r="B8" s="475"/>
      <c r="C8" s="475"/>
      <c r="D8" s="475"/>
      <c r="E8" s="475"/>
      <c r="F8" s="476" t="str">
        <f t="shared" ref="F8" si="0">$I$3</f>
        <v>I квартал 2023 г.</v>
      </c>
      <c r="G8" s="286"/>
      <c r="H8" s="287"/>
      <c r="I8" s="466">
        <v>0</v>
      </c>
      <c r="J8" s="467"/>
      <c r="K8" s="467"/>
      <c r="L8" s="467"/>
      <c r="M8" s="468"/>
    </row>
    <row r="9" spans="1:13" ht="35.25" customHeight="1">
      <c r="A9" s="472" t="s">
        <v>114</v>
      </c>
      <c r="B9" s="475"/>
      <c r="C9" s="475"/>
      <c r="D9" s="475"/>
      <c r="E9" s="475"/>
      <c r="F9" s="476" t="str">
        <f t="shared" ref="F9" si="1">$I$4</f>
        <v>I квартал 2022 г.</v>
      </c>
      <c r="G9" s="286"/>
      <c r="H9" s="287"/>
      <c r="I9" s="466">
        <v>0</v>
      </c>
      <c r="J9" s="467"/>
      <c r="K9" s="467"/>
      <c r="L9" s="467"/>
      <c r="M9" s="468"/>
    </row>
    <row r="10" spans="1:13" ht="37.5" customHeight="1">
      <c r="A10" s="472" t="s">
        <v>114</v>
      </c>
      <c r="B10" s="475"/>
      <c r="C10" s="475"/>
      <c r="D10" s="475"/>
      <c r="E10" s="475"/>
      <c r="F10" s="476" t="str">
        <f t="shared" ref="F10" si="2">$I$5</f>
        <v>IV квартал 2022 г.</v>
      </c>
      <c r="G10" s="286"/>
      <c r="H10" s="287"/>
      <c r="I10" s="466">
        <v>0</v>
      </c>
      <c r="J10" s="467"/>
      <c r="K10" s="467"/>
      <c r="L10" s="467"/>
      <c r="M10" s="468"/>
    </row>
    <row r="11" spans="1:13" ht="33.75" customHeight="1">
      <c r="A11" s="472" t="s">
        <v>115</v>
      </c>
      <c r="B11" s="475"/>
      <c r="C11" s="475"/>
      <c r="D11" s="475"/>
      <c r="E11" s="475"/>
      <c r="F11" s="476" t="str">
        <f t="shared" ref="F11" si="3">$I$3</f>
        <v>I квартал 2023 г.</v>
      </c>
      <c r="G11" s="286"/>
      <c r="H11" s="287"/>
      <c r="I11" s="466">
        <v>2</v>
      </c>
      <c r="J11" s="467"/>
      <c r="K11" s="467"/>
      <c r="L11" s="467"/>
      <c r="M11" s="468"/>
    </row>
    <row r="12" spans="1:13" ht="34.5" customHeight="1">
      <c r="A12" s="472" t="s">
        <v>115</v>
      </c>
      <c r="B12" s="475"/>
      <c r="C12" s="475"/>
      <c r="D12" s="475"/>
      <c r="E12" s="475"/>
      <c r="F12" s="476" t="str">
        <f t="shared" ref="F12" si="4">$I$4</f>
        <v>I квартал 2022 г.</v>
      </c>
      <c r="G12" s="286"/>
      <c r="H12" s="287"/>
      <c r="I12" s="466">
        <v>1</v>
      </c>
      <c r="J12" s="467"/>
      <c r="K12" s="467"/>
      <c r="L12" s="467"/>
      <c r="M12" s="468"/>
    </row>
    <row r="13" spans="1:13" ht="35.25" customHeight="1">
      <c r="A13" s="472" t="s">
        <v>115</v>
      </c>
      <c r="B13" s="475"/>
      <c r="C13" s="475"/>
      <c r="D13" s="475"/>
      <c r="E13" s="475"/>
      <c r="F13" s="476" t="str">
        <f t="shared" ref="F13" si="5">$I$5</f>
        <v>IV квартал 2022 г.</v>
      </c>
      <c r="G13" s="286"/>
      <c r="H13" s="287"/>
      <c r="I13" s="466">
        <v>1</v>
      </c>
      <c r="J13" s="467"/>
      <c r="K13" s="467"/>
      <c r="L13" s="467"/>
      <c r="M13" s="468"/>
    </row>
    <row r="14" spans="1:13" ht="18.75">
      <c r="A14" s="472"/>
      <c r="B14" s="473"/>
      <c r="C14" s="473"/>
      <c r="D14" s="473"/>
      <c r="E14" s="473"/>
      <c r="F14" s="473"/>
      <c r="G14" s="473"/>
      <c r="H14" s="474"/>
      <c r="I14" s="469"/>
      <c r="J14" s="470"/>
      <c r="K14" s="470"/>
      <c r="L14" s="470"/>
      <c r="M14" s="471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17</v>
      </c>
      <c r="F3" s="67">
        <v>15</v>
      </c>
      <c r="G3" s="67">
        <v>17</v>
      </c>
    </row>
    <row r="4" spans="1:9">
      <c r="A4" s="66">
        <v>3</v>
      </c>
      <c r="B4" s="67" t="s">
        <v>194</v>
      </c>
      <c r="E4" s="67">
        <v>9</v>
      </c>
      <c r="F4" s="67">
        <v>6</v>
      </c>
      <c r="G4" s="67">
        <v>0</v>
      </c>
    </row>
    <row r="5" spans="1:9">
      <c r="A5" s="66">
        <v>4</v>
      </c>
      <c r="B5" s="67" t="s">
        <v>195</v>
      </c>
      <c r="E5" s="67">
        <v>7</v>
      </c>
      <c r="F5" s="67">
        <v>9</v>
      </c>
      <c r="G5" s="67">
        <v>1</v>
      </c>
    </row>
    <row r="6" spans="1:9">
      <c r="A6" s="66">
        <v>5</v>
      </c>
      <c r="B6" s="67" t="s">
        <v>196</v>
      </c>
      <c r="E6" s="67">
        <v>1</v>
      </c>
      <c r="F6" s="67">
        <v>0</v>
      </c>
      <c r="G6" s="67">
        <v>1</v>
      </c>
    </row>
    <row r="7" spans="1:9">
      <c r="A7" s="66">
        <v>6</v>
      </c>
      <c r="B7" s="67" t="s">
        <v>197</v>
      </c>
      <c r="E7" s="67">
        <v>11</v>
      </c>
      <c r="F7" s="67">
        <v>12</v>
      </c>
      <c r="G7" s="67">
        <v>16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0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1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17</v>
      </c>
      <c r="F10" s="67">
        <v>15</v>
      </c>
      <c r="G10" s="67">
        <v>17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1</v>
      </c>
      <c r="F16" s="67">
        <v>1</v>
      </c>
      <c r="G16" s="67">
        <v>2</v>
      </c>
      <c r="I16" s="67" t="s">
        <v>214</v>
      </c>
    </row>
    <row r="17" spans="1:9">
      <c r="A17" s="66">
        <v>16</v>
      </c>
      <c r="B17" s="67" t="s">
        <v>215</v>
      </c>
      <c r="E17" s="67">
        <v>4</v>
      </c>
      <c r="F17" s="67">
        <v>4</v>
      </c>
      <c r="G17" s="67">
        <v>3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1</v>
      </c>
      <c r="I18" s="67" t="s">
        <v>218</v>
      </c>
    </row>
    <row r="19" spans="1:9">
      <c r="A19" s="66">
        <v>18</v>
      </c>
      <c r="B19" s="67" t="s">
        <v>219</v>
      </c>
      <c r="E19" s="67">
        <v>1</v>
      </c>
      <c r="F19" s="67">
        <v>0</v>
      </c>
      <c r="G19" s="67">
        <v>1</v>
      </c>
      <c r="I19" s="67" t="s">
        <v>220</v>
      </c>
    </row>
    <row r="20" spans="1:9">
      <c r="A20" s="66">
        <v>19</v>
      </c>
      <c r="B20" s="67" t="s">
        <v>221</v>
      </c>
      <c r="E20" s="67">
        <v>11</v>
      </c>
      <c r="F20" s="67">
        <v>11</v>
      </c>
      <c r="G20" s="67">
        <v>10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0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13</v>
      </c>
      <c r="F31" s="67">
        <v>12</v>
      </c>
      <c r="G31" s="67">
        <v>10</v>
      </c>
    </row>
    <row r="32" spans="1:9">
      <c r="B32" s="66">
        <v>1</v>
      </c>
      <c r="C32" s="67" t="s">
        <v>156</v>
      </c>
      <c r="E32" s="67">
        <v>1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0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1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0</v>
      </c>
      <c r="F38" s="67">
        <v>0</v>
      </c>
      <c r="G38" s="67">
        <v>1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1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1</v>
      </c>
      <c r="F44" s="67">
        <v>0</v>
      </c>
      <c r="G44" s="67">
        <v>1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1</v>
      </c>
      <c r="F46" s="67">
        <v>0</v>
      </c>
      <c r="G46" s="67">
        <v>0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0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0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6</v>
      </c>
      <c r="F56" s="67">
        <v>9</v>
      </c>
      <c r="G56" s="67">
        <v>7</v>
      </c>
      <c r="I56" s="67" t="s">
        <v>180</v>
      </c>
    </row>
    <row r="57" spans="2:9">
      <c r="C57" s="67" t="s">
        <v>181</v>
      </c>
      <c r="E57" s="67">
        <v>0</v>
      </c>
      <c r="F57" s="67">
        <v>0</v>
      </c>
      <c r="G57" s="67">
        <v>0</v>
      </c>
      <c r="I57" s="67" t="s">
        <v>181</v>
      </c>
    </row>
    <row r="58" spans="2:9">
      <c r="C58" s="67" t="s">
        <v>182</v>
      </c>
      <c r="E58" s="67">
        <v>0</v>
      </c>
      <c r="F58" s="67">
        <v>0</v>
      </c>
      <c r="G58" s="67">
        <v>0</v>
      </c>
      <c r="I58" s="67" t="s">
        <v>182</v>
      </c>
    </row>
    <row r="59" spans="2:9">
      <c r="C59" s="67" t="s">
        <v>183</v>
      </c>
      <c r="E59" s="67">
        <v>2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0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7</v>
      </c>
      <c r="F62" s="67">
        <v>3</v>
      </c>
      <c r="G62" s="67">
        <v>7</v>
      </c>
      <c r="I62" s="67" t="s">
        <v>237</v>
      </c>
    </row>
    <row r="63" spans="2:9">
      <c r="C63" s="67" t="s">
        <v>238</v>
      </c>
      <c r="E63" s="67">
        <v>2</v>
      </c>
      <c r="F63" s="67">
        <v>1</v>
      </c>
      <c r="G63" s="67">
        <v>1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1</v>
      </c>
      <c r="G68" s="67">
        <v>2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1</v>
      </c>
      <c r="F75" s="67">
        <v>0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1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2</v>
      </c>
      <c r="F79" s="67">
        <v>0</v>
      </c>
      <c r="G79" s="67">
        <v>2</v>
      </c>
      <c r="I79" s="67" t="s">
        <v>250</v>
      </c>
    </row>
    <row r="80" spans="1:9">
      <c r="C80" s="66">
        <v>2</v>
      </c>
      <c r="D80" s="67" t="s">
        <v>69</v>
      </c>
      <c r="E80" s="67">
        <v>0</v>
      </c>
      <c r="F80" s="67">
        <v>0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9</v>
      </c>
      <c r="F82" s="67">
        <v>11</v>
      </c>
      <c r="G82" s="67">
        <v>8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1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0</v>
      </c>
      <c r="G92" s="67">
        <v>2</v>
      </c>
      <c r="I92" s="67" t="s">
        <v>263</v>
      </c>
    </row>
    <row r="93" spans="2:9">
      <c r="C93" s="66">
        <v>3</v>
      </c>
      <c r="D93" s="67" t="s">
        <v>264</v>
      </c>
      <c r="E93" s="67">
        <v>0</v>
      </c>
      <c r="F93" s="67">
        <v>1</v>
      </c>
      <c r="G93" s="67">
        <v>1</v>
      </c>
      <c r="I93" s="67" t="s">
        <v>265</v>
      </c>
    </row>
    <row r="94" spans="2:9">
      <c r="C94" s="66">
        <v>4</v>
      </c>
      <c r="D94" s="67" t="s">
        <v>266</v>
      </c>
      <c r="E94" s="67">
        <v>4</v>
      </c>
      <c r="F94" s="67">
        <v>2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0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0</v>
      </c>
      <c r="F96" s="67">
        <v>1</v>
      </c>
      <c r="G96" s="67">
        <v>0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0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1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1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1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1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1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1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1</v>
      </c>
      <c r="G128" s="67">
        <v>1</v>
      </c>
      <c r="H128" s="67">
        <v>0</v>
      </c>
      <c r="I128" s="67">
        <v>4</v>
      </c>
      <c r="K128" s="67">
        <v>0</v>
      </c>
      <c r="L128" s="67">
        <v>0</v>
      </c>
      <c r="M128" s="67">
        <v>7</v>
      </c>
      <c r="N128" s="67">
        <v>0</v>
      </c>
      <c r="O128" s="67">
        <v>2</v>
      </c>
      <c r="Q128" s="67">
        <v>0</v>
      </c>
      <c r="R128" s="67">
        <v>1</v>
      </c>
      <c r="S128" s="67">
        <v>4</v>
      </c>
      <c r="T128" s="67">
        <v>1</v>
      </c>
      <c r="U128" s="67">
        <v>1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2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14</v>
      </c>
      <c r="F136" s="67">
        <v>15</v>
      </c>
      <c r="G136" s="67">
        <v>17</v>
      </c>
    </row>
    <row r="137" spans="1:21">
      <c r="B137" s="66">
        <v>2</v>
      </c>
      <c r="C137" s="71" t="s">
        <v>284</v>
      </c>
      <c r="E137" s="67">
        <v>0</v>
      </c>
      <c r="F137" s="67">
        <v>3</v>
      </c>
      <c r="G137" s="67">
        <v>4</v>
      </c>
    </row>
    <row r="138" spans="1:21">
      <c r="B138" s="66">
        <v>3</v>
      </c>
      <c r="C138" s="71" t="s">
        <v>285</v>
      </c>
      <c r="E138" s="67">
        <v>11</v>
      </c>
      <c r="F138" s="67">
        <v>15</v>
      </c>
      <c r="G138" s="67">
        <v>17</v>
      </c>
    </row>
    <row r="139" spans="1:21">
      <c r="B139" s="66">
        <v>4</v>
      </c>
      <c r="C139" s="71" t="s">
        <v>286</v>
      </c>
      <c r="E139" s="67">
        <v>2</v>
      </c>
      <c r="F139" s="67">
        <v>2</v>
      </c>
      <c r="G139" s="67">
        <v>1</v>
      </c>
    </row>
    <row r="140" spans="1:21">
      <c r="B140" s="66">
        <v>5</v>
      </c>
      <c r="C140" s="71" t="s">
        <v>287</v>
      </c>
      <c r="E140" s="67">
        <v>12</v>
      </c>
      <c r="F140" s="67">
        <v>10</v>
      </c>
      <c r="G140" s="67">
        <v>12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3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User1</cp:lastModifiedBy>
  <cp:lastPrinted>2016-09-02T08:11:48Z</cp:lastPrinted>
  <dcterms:created xsi:type="dcterms:W3CDTF">2015-03-05T09:06:58Z</dcterms:created>
  <dcterms:modified xsi:type="dcterms:W3CDTF">2023-04-14T14:24:03Z</dcterms:modified>
</cp:coreProperties>
</file>