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charts/chart8.xml" ContentType="application/vnd.openxmlformats-officedocument.drawingml.chart+xml"/>
  <Override PartName="/xl/charts/chart4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зор" sheetId="1" state="visible" r:id="rId3"/>
    <sheet name="Автоматические данные" sheetId="2" state="visible" r:id="rId4"/>
    <sheet name="Ручные данные" sheetId="3" state="visible" r:id="rId5"/>
    <sheet name="ЛОТУС" sheetId="4" state="visible" r:id="rId6"/>
  </sheets>
  <externalReferences>
    <externalReference r:id="rId1"/>
    <externalReference r:id="rId2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/>
</workbook>
</file>

<file path=xl/sharedStrings.xml><?xml version="1.0" encoding="utf-8"?>
<sst xmlns="http://schemas.openxmlformats.org/spreadsheetml/2006/main" count="296" uniqueCount="296">
  <si>
    <t xml:space="preserve"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</si>
  <si>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ПЕРИОД</t>
  </si>
  <si>
    <t>ЭЛЕКТРОННЫЕ</t>
  </si>
  <si>
    <t>ПИСЬМЕННЫЕ</t>
  </si>
  <si>
    <t>УСТНЫЕ</t>
  </si>
  <si>
    <t xml:space="preserve">Динамика поступления обращений граждан и организаций</t>
  </si>
  <si>
    <t xml:space="preserve">ДОЛЯ КОЛИЧЕСТВА ОБРАЩЕНИЙ В ФОРМЕ ЭЛЕКТРОННОГО ДОКУМЕНТА, В ПИСЬМЕННОЙ ФОРМЕ И УСТНОЙ ФОРМЕ</t>
  </si>
  <si>
    <t xml:space="preserve"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</si>
  <si>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</si>
  <si>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</si>
  <si>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</si>
  <si>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 xml:space="preserve">Не обращение</t>
  </si>
  <si>
    <t xml:space="preserve">ОБЩЕЕ КОЛИЧЕСТВО</t>
  </si>
  <si>
    <t>ДОЛЯ</t>
  </si>
  <si>
    <t xml:space="preserve">АКТИВНОСТЬ ЖИТЕЛЕЙ РЕГИОНА ПО ОБЩЕМУ КОЛИЧЕСТВУ ОБРАЩЕНИЙ</t>
  </si>
  <si>
    <t xml:space="preserve">ДОЛЯ ПОВТОРНОСТИ ОБРАЩЕНИЙ</t>
  </si>
  <si>
    <t xml:space="preserve">ДОЛЯ ОБРАЩЕНИЙ, АВТОРЫ КОТОРЫХ УКАЗАЛИ СОЦИАЛЬНЫЙ СТАТУС</t>
  </si>
  <si>
    <t xml:space="preserve">КОЛИЧЕСТВО ВОПРОСОВ В ОБРАЩЕНИЯХ, ПОСТУПИВШИХ В  ФОРМЕ ЭЛЕКТРОННОГО ДОКУМЕНТА, ПИСЬМЕННОЙ ФОРМЕ И УСТНОЙ ФОРМЕ</t>
  </si>
  <si>
    <t xml:space="preserve">Раздел общероссийского тематического классификатора</t>
  </si>
  <si>
    <t xml:space="preserve">Государство, общество, политика</t>
  </si>
  <si>
    <t xml:space="preserve">Жилищно-коммунальная сфера</t>
  </si>
  <si>
    <t xml:space="preserve">Оборона, безопасность, законность</t>
  </si>
  <si>
    <t xml:space="preserve">Социальная сфера</t>
  </si>
  <si>
    <t>Экономика</t>
  </si>
  <si>
    <t xml:space="preserve">Общее количество вопросов по тематическому разделу</t>
  </si>
  <si>
    <t xml:space="preserve">Доля вопросов в тематическом разделе к общему количеству вопросов</t>
  </si>
  <si>
    <t xml:space="preserve">Активность населения муниципального образования по вопросам тематического раздела</t>
  </si>
  <si>
    <t xml:space="preserve"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</si>
  <si>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Раздел</t>
  </si>
  <si>
    <t>Тематика</t>
  </si>
  <si>
    <t>Количество</t>
  </si>
  <si>
    <t>Доля</t>
  </si>
  <si>
    <t>Активность</t>
  </si>
  <si>
    <t xml:space="preserve">ГОСУДАРСТВО, ОБЩЕСТВО, ПОЛИТИКА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</si>
  <si>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</si>
  <si>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</si>
  <si>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отношения. Международное право</t>
  </si>
  <si>
    <t xml:space="preserve">Гражданское право</t>
  </si>
  <si>
    <t xml:space="preserve">Индивидуальные правовые акты </t>
  </si>
  <si>
    <t xml:space="preserve">ЖИЛИЩНО-КОММУНАЛЬНАЯ СФЕРА</t>
  </si>
  <si>
    <t xml:space="preserve">Жилищное законодательство и его применение</t>
  </si>
  <si>
    <t xml:space="preserve">Жилищный фонд</t>
  </si>
  <si>
    <t xml:space="preserve">Нежилой фонд</t>
  </si>
  <si>
    <t xml:space="preserve">Обеспечение права на жилище</t>
  </si>
  <si>
    <t xml:space="preserve">Содержание и обеспечение коммунальными услугами </t>
  </si>
  <si>
    <t xml:space="preserve">ОБОРОНА, БЕЗОПАСНОСТЬ, ЗАКОННОСТЬ</t>
  </si>
  <si>
    <t>Оборона</t>
  </si>
  <si>
    <t xml:space="preserve">Безопасность и охрана правопорядка</t>
  </si>
  <si>
    <t>Правосудие</t>
  </si>
  <si>
    <t xml:space="preserve">Уголовное право. Исполнение наказаний</t>
  </si>
  <si>
    <t xml:space="preserve">Прокуратура. Органы юстиции. Адвокатура. Нотариат</t>
  </si>
  <si>
    <t xml:space="preserve">СОЦИАЛЬНАЯ СФЕРА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</si>
  <si>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</si>
  <si>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</si>
  <si>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</si>
  <si>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Образование. Наука. Культура</t>
  </si>
  <si>
    <t xml:space="preserve">Здравоохранение. Физическая культура и спорт. Туризм</t>
  </si>
  <si>
    <t>ЭКОНОМИКА</t>
  </si>
  <si>
    <t>Финансы</t>
  </si>
  <si>
    <t xml:space="preserve">Хозяйственная деятельность</t>
  </si>
  <si>
    <t xml:space="preserve">Внешнеэкономическая деятельность</t>
  </si>
  <si>
    <t xml:space="preserve">Природные ресурсы </t>
  </si>
  <si>
    <t xml:space="preserve">Информация и информатизация</t>
  </si>
  <si>
    <t xml:space="preserve">КОЛИЧЕСТВО ВОПРОСОВ В ОБРАЩЕНИЯХ ПО ТЕМАТИЧЕСКИМ  РАЗДЕЛАМ  С УКАЗАНИЕМ ДОЛИ И АКТИВНОСТИ ЖИТЕЛЕЙ МУНИЦИПАЛЬНЫХ ОБРАЗОВАНИЙ РЕГИОНА</t>
  </si>
  <si>
    <t xml:space="preserve">Муниципальное образование/       численность населения</t>
  </si>
  <si>
    <t xml:space="preserve">Тематический раздел</t>
  </si>
  <si>
    <t xml:space="preserve">Превышение активности по области</t>
  </si>
  <si>
    <t xml:space="preserve">Антроповский муниципальный район</t>
  </si>
  <si>
    <t xml:space="preserve">Буйский муниципальный район</t>
  </si>
  <si>
    <t xml:space="preserve">Вохомский муниципальный район</t>
  </si>
  <si>
    <t xml:space="preserve">Галичский муниципальный район</t>
  </si>
  <si>
    <t xml:space="preserve">Кадыйский муниципальный район</t>
  </si>
  <si>
    <t xml:space="preserve">Кологривский муниципальный район</t>
  </si>
  <si>
    <t xml:space="preserve">Костромской муниципальный район</t>
  </si>
  <si>
    <t xml:space="preserve">Красносельский муниципальный район</t>
  </si>
  <si>
    <t xml:space="preserve">Макарьевский муниципальный район</t>
  </si>
  <si>
    <t xml:space="preserve">Мантуровский муниципальный район</t>
  </si>
  <si>
    <t xml:space="preserve">Межевской муниципальный район</t>
  </si>
  <si>
    <t xml:space="preserve">Муниципальный район город Нея и Нейский район</t>
  </si>
  <si>
    <t xml:space="preserve">II квартал 2015 г.</t>
  </si>
  <si>
    <t xml:space="preserve">Муниципальный район город Нерехта и Нерехтский район</t>
  </si>
  <si>
    <t xml:space="preserve">Октябрьский муниципальный район</t>
  </si>
  <si>
    <t xml:space="preserve">Островский муниципальный район </t>
  </si>
  <si>
    <t xml:space="preserve">Павинский муниципальный район</t>
  </si>
  <si>
    <t xml:space="preserve">Парфеньевский муниципальный район</t>
  </si>
  <si>
    <t xml:space="preserve">Поназыревский муниципальный район</t>
  </si>
  <si>
    <t xml:space="preserve">Пыщугский муниципальный район</t>
  </si>
  <si>
    <t xml:space="preserve">Солигаличский муниципальный район</t>
  </si>
  <si>
    <t xml:space="preserve">Судиславский муниципальный район</t>
  </si>
  <si>
    <t xml:space="preserve">Сусанинский муниципальный район</t>
  </si>
  <si>
    <t xml:space="preserve">Чухломский муниципальный район</t>
  </si>
  <si>
    <t xml:space="preserve"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</si>
  <si>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</si>
  <si>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</si>
  <si>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</si>
  <si>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 xml:space="preserve"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</si>
  <si>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</si>
  <si>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</si>
  <si>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 xml:space="preserve">АБСОЛЮТНЫЕ И ОТНОСИТЕЛЬНЫЕ ПОКАЗАТЕЛИ РЕЗУЛЬТАТОВ РАССМОТРЕНИЯ ОБРАЩЕНИЙ ГРАЖДАН И ОРГАНИЗАЦИЙ</t>
  </si>
  <si>
    <t xml:space="preserve">ПОСТУПИЛО ОБРАЩЕНИЙ</t>
  </si>
  <si>
    <t>РАССМОТРЕНО</t>
  </si>
  <si>
    <t xml:space="preserve">НАХОДЯТСЯ НА РАССМОТРЕНИИ</t>
  </si>
  <si>
    <t>ВСЕГО</t>
  </si>
  <si>
    <t xml:space="preserve">С НАПРАВЛЕНИЕМ ПО КОМПЕТЕНЦИИ</t>
  </si>
  <si>
    <t xml:space="preserve">С НАПРАВЛЕНИЕМ ОТВЕТОВ АВТОРАМ ОБРАЩЕНИЙ</t>
  </si>
  <si>
    <t xml:space="preserve">В ТОМ ЧИСЛЕ</t>
  </si>
  <si>
    <t>ПОДДЕРЖАНО</t>
  </si>
  <si>
    <t xml:space="preserve">МЕРЫ ПРИНЯТЫ</t>
  </si>
  <si>
    <t>РАЗЪЯСНЕНО</t>
  </si>
  <si>
    <t xml:space="preserve">НЕ ПОДДЕРЖАНО</t>
  </si>
  <si>
    <t xml:space="preserve">количество обращений</t>
  </si>
  <si>
    <t xml:space="preserve">доля в процентах в общем количестве рассмотренных и находящихся на рассмотрении обращений</t>
  </si>
  <si>
    <t xml:space="preserve">доля в процентах в общем количестве рассмотренных вопросов с направлением ответов авторам обращений</t>
  </si>
  <si>
    <t xml:space="preserve">ДАННЫЕ АВТОМАТИЧЕСКОГО ФОРМИРОВАНИЯ ОТЧЕТА</t>
  </si>
  <si>
    <t xml:space="preserve">Период </t>
  </si>
  <si>
    <t xml:space="preserve">Количество  обращений в форме электронного документа</t>
  </si>
  <si>
    <t xml:space="preserve">Количество письменных обращений</t>
  </si>
  <si>
    <t xml:space="preserve">Количество устных обращений</t>
  </si>
  <si>
    <t xml:space="preserve">Всего обращений</t>
  </si>
  <si>
    <t xml:space="preserve">Доля количества обращений в электронной форме к общему количеству обращений</t>
  </si>
  <si>
    <t xml:space="preserve">Доля количества обращений в письменной форме к общему количеству обращений</t>
  </si>
  <si>
    <t xml:space="preserve">Доля количества обращений в устной форме к общему количеству обращений</t>
  </si>
  <si>
    <t>Заявление</t>
  </si>
  <si>
    <t>Предложение</t>
  </si>
  <si>
    <t xml:space="preserve">Всего по типам видов</t>
  </si>
  <si>
    <t xml:space="preserve">Показатель активности жителей МО по общему числу обращений</t>
  </si>
  <si>
    <t xml:space="preserve">Показатель повторности обращений</t>
  </si>
  <si>
    <t xml:space="preserve">Доля обращений, указавщих социальный статус</t>
  </si>
  <si>
    <t xml:space="preserve">Количество вопросов по тематическим разделам </t>
  </si>
  <si>
    <t xml:space="preserve">Доля по тематическим разделам (текущий период)</t>
  </si>
  <si>
    <t xml:space="preserve">Активность по тематическим разделам (текущий период)</t>
  </si>
  <si>
    <t xml:space="preserve">Вопросы по тематикам тематических разделов (текущий период)</t>
  </si>
  <si>
    <t>Кол-во</t>
  </si>
  <si>
    <t xml:space="preserve">Результаты рассмотрения обращений</t>
  </si>
  <si>
    <t xml:space="preserve">Всего рассмотрено (количество)</t>
  </si>
  <si>
    <t xml:space="preserve">Всего рассмотрено (доля)</t>
  </si>
  <si>
    <t xml:space="preserve">Рассмотрено с направлением по компетенции (количество)</t>
  </si>
  <si>
    <t xml:space="preserve">Рассмотрено с направлением по компетенции (доля)</t>
  </si>
  <si>
    <t xml:space="preserve">С направлением ответов заявителям (количество)</t>
  </si>
  <si>
    <t xml:space="preserve">С направлением ответов заявителям (доля)</t>
  </si>
  <si>
    <t xml:space="preserve">В том числе поддержано (количество)</t>
  </si>
  <si>
    <t xml:space="preserve">В том числе поддержано (доля)</t>
  </si>
  <si>
    <t xml:space="preserve">В том числе меры приняты (количество)</t>
  </si>
  <si>
    <t xml:space="preserve">В том числе меры приняты (доля)</t>
  </si>
  <si>
    <t xml:space="preserve">В том числе разъяснено (количество)</t>
  </si>
  <si>
    <t xml:space="preserve">В том числе разъяснено (доля)</t>
  </si>
  <si>
    <t xml:space="preserve">В том числе не поддержано (количество)</t>
  </si>
  <si>
    <t xml:space="preserve">В том числе не поддержано (доля)</t>
  </si>
  <si>
    <t xml:space="preserve">Находятся на рассмотрении (количество)</t>
  </si>
  <si>
    <t xml:space="preserve">Находятся на рассмотрении (доля)</t>
  </si>
  <si>
    <t xml:space="preserve">Количество вопросов по муниципальным образованиям (отчетный период)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</si>
  <si>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</si>
  <si>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</si>
  <si>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</si>
  <si>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</si>
  <si>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</si>
  <si>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</si>
  <si>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</si>
  <si>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</si>
  <si>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</si>
  <si>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</si>
  <si>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</si>
  <si>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</si>
  <si>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</si>
  <si>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</si>
  <si>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</si>
  <si>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</si>
  <si>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</si>
  <si>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</si>
  <si>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</si>
  <si>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</si>
  <si>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</si>
  <si>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</si>
  <si>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</si>
  <si>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</si>
  <si>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</si>
  <si>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</si>
  <si>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</si>
  <si>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</si>
  <si>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</si>
  <si>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</si>
  <si>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</si>
  <si>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</si>
  <si>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</si>
  <si>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</si>
  <si>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</si>
  <si>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</si>
  <si>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 xml:space="preserve">ДАННЫЕ ОБЗОРА ВНОСЯТСЯ ВРУЧНУЮ</t>
  </si>
  <si>
    <t xml:space="preserve">Отчетный период</t>
  </si>
  <si>
    <t xml:space="preserve">III квартал 2021 г.</t>
  </si>
  <si>
    <t xml:space="preserve">Период, предшествующий отчетному</t>
  </si>
  <si>
    <t xml:space="preserve">III квартал 2020 г.</t>
  </si>
  <si>
    <t xml:space="preserve">Аналогичный период прошлого года</t>
  </si>
  <si>
    <t xml:space="preserve">II квартал 2021 г.</t>
  </si>
  <si>
    <t xml:space="preserve">Количество жителей Костромской области (2020 г.)</t>
  </si>
  <si>
    <t xml:space="preserve">Количество жителей Костромской области (2019г.)</t>
  </si>
  <si>
    <t xml:space="preserve">Меры приняты (Отчет в Лотусе "Результаты рассмотрения")</t>
  </si>
  <si>
    <t xml:space="preserve">Поддержано (Отчет в Лотусе "Результаты рассмотрения")</t>
  </si>
  <si>
    <t>Период</t>
  </si>
  <si>
    <t xml:space="preserve">Поступило обращений (всего)</t>
  </si>
  <si>
    <t xml:space="preserve">В том числе в письменной форме</t>
  </si>
  <si>
    <t xml:space="preserve">В том числе в электронной форме</t>
  </si>
  <si>
    <t xml:space="preserve"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</si>
  <si>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</si>
  <si>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</si>
  <si>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</si>
  <si>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</si>
  <si>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</si>
  <si>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</si>
  <si>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 xml:space="preserve">Поступили в АКО</t>
  </si>
  <si>
    <t xml:space="preserve">Из администрации Президента РФ</t>
  </si>
  <si>
    <t xml:space="preserve">Администрация Президента Российской Федерации</t>
  </si>
  <si>
    <t xml:space="preserve">Из Правительства РФ</t>
  </si>
  <si>
    <t xml:space="preserve">Правительство Российской Федерации</t>
  </si>
  <si>
    <t xml:space="preserve">Из Федерального Собрания РФ</t>
  </si>
  <si>
    <t xml:space="preserve">Государственная Дума Федерального Собрания Российской Федерации</t>
  </si>
  <si>
    <t xml:space="preserve">Из приемной Президента РФ</t>
  </si>
  <si>
    <t xml:space="preserve">Приемная Президента Российской Федерации в Костромской области</t>
  </si>
  <si>
    <t xml:space="preserve">Из общественных приемных губернатора</t>
  </si>
  <si>
    <t xml:space="preserve">По разделу "Государство, общество, политика"</t>
  </si>
  <si>
    <t>_0001</t>
  </si>
  <si>
    <t xml:space="preserve">По разделу "Жилищно-коммунальная сфера"</t>
  </si>
  <si>
    <t>_0005</t>
  </si>
  <si>
    <t xml:space="preserve">По разделу "Оборона, безопасность, законность"</t>
  </si>
  <si>
    <t>_0004</t>
  </si>
  <si>
    <t xml:space="preserve">По разделу "Социальная сфера"</t>
  </si>
  <si>
    <t>_0002</t>
  </si>
  <si>
    <t xml:space="preserve">По разделу "Экономика"</t>
  </si>
  <si>
    <t>_0003</t>
  </si>
  <si>
    <t xml:space="preserve">Вопросы Российской Федерации</t>
  </si>
  <si>
    <t xml:space="preserve">Российская Федерация</t>
  </si>
  <si>
    <t xml:space="preserve">Вопросы Российской Федерации и субъектов </t>
  </si>
  <si>
    <t xml:space="preserve">Российская Федерация и субъекты</t>
  </si>
  <si>
    <t xml:space="preserve">Вопросы субъектов Российской Федерации</t>
  </si>
  <si>
    <t xml:space="preserve">Субъекты Российской Федерации</t>
  </si>
  <si>
    <t xml:space="preserve">Вопросы местного значения</t>
  </si>
  <si>
    <t xml:space="preserve">Местные органы власти</t>
  </si>
  <si>
    <t xml:space="preserve">Повторные обращения</t>
  </si>
  <si>
    <t xml:space="preserve">Обращения льготных категорий граждан</t>
  </si>
  <si>
    <t xml:space="preserve">Количество личных приемов граждан</t>
  </si>
  <si>
    <t xml:space="preserve">Количество граждан на личных приемах</t>
  </si>
  <si>
    <t xml:space="preserve">Количество обращений граждан из МО:</t>
  </si>
  <si>
    <t>Область</t>
  </si>
  <si>
    <t xml:space="preserve">Иные субъекты РФ</t>
  </si>
  <si>
    <t xml:space="preserve">Из интернета без адреса</t>
  </si>
  <si>
    <t xml:space="preserve"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</si>
  <si>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</si>
  <si>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</si>
  <si>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</si>
  <si>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</si>
  <si>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</si>
  <si>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</si>
  <si>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</si>
  <si>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</si>
  <si>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</si>
  <si>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</si>
  <si>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</si>
  <si>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</si>
  <si>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</si>
  <si>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</si>
  <si>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</si>
  <si>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 xml:space="preserve">ОБОРОНА, БЕЗОПАСНОСТЬ,ЗАКОННОСТЬ</t>
  </si>
  <si>
    <t>_0004.0015</t>
  </si>
  <si>
    <t>_0004.0016</t>
  </si>
  <si>
    <t>_0004.0018</t>
  </si>
  <si>
    <t>_0004.0017</t>
  </si>
  <si>
    <t>_0004.0019</t>
  </si>
  <si>
    <t xml:space="preserve">Общие положения законодательства</t>
  </si>
  <si>
    <t>_0005.0005.0053</t>
  </si>
  <si>
    <t>_0005.0005.0054</t>
  </si>
  <si>
    <t xml:space="preserve">Обеспечение граждан жилищем</t>
  </si>
  <si>
    <t>_0005.0005.0055</t>
  </si>
  <si>
    <t xml:space="preserve">Коммунальное хозяйство</t>
  </si>
  <si>
    <t>_0005.0005.0056</t>
  </si>
  <si>
    <t xml:space="preserve">Оплата жилья </t>
  </si>
  <si>
    <t>_0005.0005.0057</t>
  </si>
  <si>
    <t xml:space="preserve">Нежилые помещения</t>
  </si>
  <si>
    <t>_0005.0005.0058</t>
  </si>
  <si>
    <t xml:space="preserve">Перевод помещений  в нежилые</t>
  </si>
  <si>
    <t>_0005.0005.0059</t>
  </si>
  <si>
    <t xml:space="preserve">Риэлторская деятельность </t>
  </si>
  <si>
    <t>_0005.0005.0060</t>
  </si>
  <si>
    <t xml:space="preserve">Дачное хозяйство</t>
  </si>
  <si>
    <t>_0005.0005.0061</t>
  </si>
  <si>
    <t xml:space="preserve">Гостиничное хозяйство</t>
  </si>
  <si>
    <t>_0005.0005.0062</t>
  </si>
  <si>
    <t xml:space="preserve">Разрешение жилищных споров</t>
  </si>
  <si>
    <t>_0005.0005.0063</t>
  </si>
  <si>
    <t xml:space="preserve">Динамика активности  по классификатору:</t>
  </si>
  <si>
    <t xml:space="preserve">Рассмотрено (всего)</t>
  </si>
  <si>
    <t xml:space="preserve">Направлено по компетенции</t>
  </si>
  <si>
    <t xml:space="preserve">Даны ответы</t>
  </si>
  <si>
    <t xml:space="preserve">Поддержано (меры приняты)</t>
  </si>
  <si>
    <t>Разъяснено</t>
  </si>
  <si>
    <t xml:space="preserve">Не поддержано</t>
  </si>
  <si>
    <t xml:space="preserve"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</si>
</sst>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0" formatCode="0.000"/>
  </numFmts>
  <fonts count="28">
    <font>
      <name val="Calibri"/>
      <color theme="1"/>
      <sz val="11.000000"/>
      <scheme val="minor"/>
    </font>
    <font>
      <name val="Calibri"/>
      <color theme="0"/>
      <sz val="11.000000"/>
      <scheme val="minor"/>
    </font>
    <font>
      <name val="Times New Roman"/>
      <b/>
      <sz val="31.000000"/>
    </font>
    <font>
      <name val="Times New Roman"/>
      <b/>
      <color theme="0"/>
      <sz val="24.000000"/>
    </font>
    <font>
      <name val="Arial"/>
      <b/>
      <color theme="1"/>
      <sz val="14.000000"/>
    </font>
    <font>
      <name val="Arial"/>
      <color theme="1"/>
      <sz val="14.000000"/>
    </font>
    <font>
      <name val="Calibri"/>
      <b/>
      <color theme="1"/>
      <sz val="16.000000"/>
      <scheme val="minor"/>
    </font>
    <font>
      <name val="Calibri"/>
      <b/>
      <color theme="1"/>
      <sz val="12.000000"/>
      <scheme val="minor"/>
    </font>
    <font>
      <name val="Arial"/>
      <color theme="1"/>
      <sz val="11.000000"/>
    </font>
    <font>
      <name val="Arial"/>
      <b/>
      <color theme="1"/>
      <sz val="11.000000"/>
    </font>
    <font>
      <name val="Arial"/>
      <b/>
      <color theme="1"/>
      <sz val="13.000000"/>
    </font>
    <font>
      <name val="Calibri"/>
      <color theme="1"/>
      <sz val="13.000000"/>
      <scheme val="minor"/>
    </font>
    <font>
      <name val="Arial"/>
      <color theme="1"/>
      <sz val="13.000000"/>
    </font>
    <font>
      <name val="Calibri"/>
      <b/>
      <color theme="1"/>
      <sz val="14.000000"/>
      <scheme val="minor"/>
    </font>
    <font>
      <name val="Calibri"/>
      <color theme="1"/>
      <sz val="14.000000"/>
      <scheme val="minor"/>
    </font>
    <font>
      <name val="Calibri"/>
      <b/>
      <color theme="1"/>
      <sz val="11.000000"/>
      <scheme val="minor"/>
    </font>
    <font>
      <name val="Calibri"/>
      <color theme="1"/>
      <sz val="12.000000"/>
      <scheme val="minor"/>
    </font>
    <font>
      <name val="Calibri"/>
      <b/>
      <color theme="0"/>
      <sz val="12.000000"/>
      <scheme val="minor"/>
    </font>
    <font>
      <name val="Calibri"/>
      <b/>
      <sz val="12.000000"/>
      <scheme val="minor"/>
    </font>
    <font>
      <name val="Calibri"/>
      <sz val="11.000000"/>
      <scheme val="minor"/>
    </font>
    <font>
      <name val="Calibri"/>
      <b/>
      <sz val="11.000000"/>
      <scheme val="minor"/>
    </font>
    <font>
      <name val="Calibri"/>
      <b/>
      <color theme="0"/>
      <sz val="11.000000"/>
      <scheme val="minor"/>
    </font>
    <font>
      <name val="Calibri"/>
      <b/>
      <sz val="16.000000"/>
      <scheme val="minor"/>
    </font>
    <font>
      <name val="Calibri"/>
      <b/>
      <color theme="1"/>
      <sz val="10.000000"/>
      <scheme val="minor"/>
    </font>
    <font>
      <name val="Calibri"/>
      <color indexed="2"/>
      <sz val="11.000000"/>
      <scheme val="minor"/>
    </font>
    <font>
      <name val="Calibri"/>
      <color theme="1"/>
      <sz val="20.000000"/>
      <scheme val="minor"/>
    </font>
    <font>
      <name val="Calibri"/>
      <color theme="1"/>
      <sz val="14.000000"/>
    </font>
    <font>
      <name val="Arial"/>
      <sz val="10.000000"/>
    </font>
  </fonts>
  <fills count="2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2" tint="-0.749992370372631"/>
        <bgColor theme="2" tint="-0.749992370372631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464">
    <xf fontId="0" fillId="0" borderId="0" numFmtId="0" xfId="0"/>
    <xf fontId="1" fillId="0" borderId="0" numFmtId="0" xfId="0" applyFont="1" applyAlignment="1">
      <alignment wrapText="1"/>
    </xf>
    <xf fontId="0" fillId="0" borderId="0" numFmtId="0" xfId="0"/>
    <xf fontId="2" fillId="0" borderId="0" numFmtId="0" xfId="0" applyFont="1" applyAlignment="1">
      <alignment horizontal="center" vertical="center" wrapText="1"/>
    </xf>
    <xf fontId="1" fillId="0" borderId="0" numFmtId="0" xfId="0" applyFont="1"/>
    <xf fontId="3" fillId="0" borderId="0" numFmtId="0" xfId="0" applyFont="1" applyAlignment="1">
      <alignment horizontal="center" vertical="center" wrapText="1"/>
    </xf>
    <xf fontId="4" fillId="2" borderId="0" numFmtId="0" xfId="0" applyFont="1" applyFill="1" applyAlignment="1">
      <alignment horizontal="center" vertical="center" wrapText="1"/>
    </xf>
    <xf fontId="0" fillId="2" borderId="0" numFmtId="0" xfId="0" applyFill="1"/>
    <xf fontId="4" fillId="2" borderId="1" numFmtId="0" xfId="0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wrapText="1"/>
    </xf>
    <xf fontId="4" fillId="2" borderId="2" numFmtId="0" xfId="0" applyFont="1" applyFill="1" applyBorder="1" applyAlignment="1">
      <alignment horizontal="center" wrapText="1"/>
    </xf>
    <xf fontId="4" fillId="2" borderId="3" numFmtId="0" xfId="0" applyFont="1" applyFill="1" applyBorder="1" applyAlignment="1">
      <alignment horizontal="center" wrapText="1"/>
    </xf>
    <xf fontId="5" fillId="2" borderId="1" numFmtId="0" xfId="0" applyFont="1" applyFill="1" applyBorder="1" applyAlignment="1">
      <alignment wrapText="1"/>
    </xf>
    <xf fontId="5" fillId="2" borderId="2" numFmtId="0" xfId="0" applyFont="1" applyFill="1" applyBorder="1" applyAlignment="1">
      <alignment wrapText="1"/>
    </xf>
    <xf fontId="5" fillId="2" borderId="3" numFmtId="0" xfId="0" applyFont="1" applyFill="1" applyBorder="1" applyAlignment="1">
      <alignment wrapText="1"/>
    </xf>
    <xf fontId="5" fillId="2" borderId="1" numFmtId="0" xfId="0" applyFont="1" applyFill="1" applyBorder="1" applyAlignment="1">
      <alignment horizontal="center" wrapText="1"/>
    </xf>
    <xf fontId="5" fillId="2" borderId="2" numFmtId="0" xfId="0" applyFont="1" applyFill="1" applyBorder="1" applyAlignment="1">
      <alignment horizontal="center" wrapText="1"/>
    </xf>
    <xf fontId="5" fillId="2" borderId="3" numFmtId="0" xfId="0" applyFont="1" applyFill="1" applyBorder="1" applyAlignment="1">
      <alignment horizontal="center" wrapText="1"/>
    </xf>
    <xf fontId="6" fillId="2" borderId="0" numFmtId="0" xfId="0" applyFont="1" applyFill="1" applyAlignment="1">
      <alignment horizontal="center" vertical="center" wrapText="1"/>
    </xf>
    <xf fontId="4" fillId="3" borderId="0" numFmtId="0" xfId="0" applyFont="1" applyFill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wrapText="1"/>
    </xf>
    <xf fontId="4" fillId="3" borderId="2" numFmtId="0" xfId="0" applyFont="1" applyFill="1" applyBorder="1" applyAlignment="1">
      <alignment horizontal="center" wrapText="1"/>
    </xf>
    <xf fontId="4" fillId="3" borderId="3" numFmtId="0" xfId="0" applyFont="1" applyFill="1" applyBorder="1" applyAlignment="1">
      <alignment horizontal="center" wrapText="1"/>
    </xf>
    <xf fontId="5" fillId="3" borderId="1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3" borderId="1" numFmtId="2" xfId="0" applyNumberFormat="1" applyFont="1" applyFill="1" applyBorder="1" applyAlignment="1">
      <alignment horizontal="center" wrapText="1"/>
    </xf>
    <xf fontId="5" fillId="3" borderId="2" numFmtId="0" xfId="0" applyFont="1" applyFill="1" applyBorder="1" applyAlignment="1">
      <alignment horizontal="center" wrapText="1"/>
    </xf>
    <xf fontId="5" fillId="3" borderId="3" numFmtId="0" xfId="0" applyFont="1" applyFill="1" applyBorder="1" applyAlignment="1">
      <alignment horizontal="center" wrapText="1"/>
    </xf>
    <xf fontId="0" fillId="3" borderId="0" numFmtId="0" xfId="0" applyFill="1"/>
    <xf fontId="4" fillId="4" borderId="0" numFmtId="0" xfId="0" applyFont="1" applyFill="1" applyAlignment="1">
      <alignment horizontal="center" vertical="center" wrapText="1"/>
    </xf>
    <xf fontId="7" fillId="5" borderId="1" numFmtId="0" xfId="0" applyFont="1" applyFill="1" applyBorder="1" applyAlignment="1">
      <alignment horizontal="center" vertical="center" wrapText="1"/>
    </xf>
    <xf fontId="7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vertical="center" wrapText="1"/>
    </xf>
    <xf fontId="0" fillId="5" borderId="3" numFmtId="0" xfId="0" applyFill="1" applyBorder="1" applyAlignment="1">
      <alignment horizontal="center" vertical="center" wrapText="1"/>
    </xf>
    <xf fontId="0" fillId="5" borderId="3" numFmtId="0" xfId="0" applyFill="1" applyBorder="1" applyAlignment="1">
      <alignment wrapText="1"/>
    </xf>
    <xf fontId="0" fillId="5" borderId="3" numFmtId="0" xfId="0" applyFill="1" applyBorder="1" applyAlignment="1">
      <alignment horizontal="center" wrapText="1"/>
    </xf>
    <xf fontId="5" fillId="6" borderId="4" numFmtId="0" xfId="0" applyFont="1" applyFill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vertical="center" wrapText="1"/>
    </xf>
    <xf fontId="8" fillId="6" borderId="5" numFmtId="0" xfId="0" applyFont="1" applyFill="1" applyBorder="1" applyAlignment="1">
      <alignment horizontal="center" vertical="center" wrapText="1"/>
    </xf>
    <xf fontId="8" fillId="6" borderId="6" numFmtId="0" xfId="0" applyFont="1" applyFill="1" applyBorder="1" applyAlignment="1">
      <alignment horizontal="center" vertical="center" wrapText="1"/>
    </xf>
    <xf fontId="4" fillId="7" borderId="4" numFmtId="0" xfId="0" applyFont="1" applyFill="1" applyBorder="1" applyAlignment="1">
      <alignment horizontal="center" vertical="center" wrapText="1"/>
    </xf>
    <xf fontId="9" fillId="7" borderId="6" numFmtId="0" xfId="0" applyFont="1" applyFill="1" applyBorder="1" applyAlignment="1">
      <alignment wrapText="1"/>
    </xf>
    <xf fontId="4" fillId="7" borderId="4" numFmtId="0" xfId="0" applyFont="1" applyFill="1" applyBorder="1" applyAlignment="1">
      <alignment horizontal="center" wrapText="1"/>
    </xf>
    <xf fontId="4" fillId="7" borderId="6" numFmtId="0" xfId="0" applyFont="1" applyFill="1" applyBorder="1" applyAlignment="1">
      <alignment horizontal="center" wrapText="1"/>
    </xf>
    <xf fontId="8" fillId="6" borderId="7" numFmtId="0" xfId="0" applyFont="1" applyFill="1" applyBorder="1" applyAlignment="1">
      <alignment horizontal="center" vertical="center" wrapText="1"/>
    </xf>
    <xf fontId="8" fillId="6" borderId="8" numFmtId="0" xfId="0" applyFont="1" applyFill="1" applyBorder="1" applyAlignment="1">
      <alignment horizontal="center" vertical="center" wrapText="1"/>
    </xf>
    <xf fontId="8" fillId="6" borderId="9" numFmtId="0" xfId="0" applyFont="1" applyFill="1" applyBorder="1" applyAlignment="1">
      <alignment horizontal="center" vertical="center" wrapText="1"/>
    </xf>
    <xf fontId="5" fillId="4" borderId="7" numFmtId="2" xfId="0" applyNumberFormat="1" applyFont="1" applyFill="1" applyBorder="1" applyAlignment="1">
      <alignment horizontal="center" vertical="center" wrapText="1"/>
    </xf>
    <xf fontId="5" fillId="4" borderId="9" numFmtId="2" xfId="0" applyNumberFormat="1" applyFont="1" applyFill="1" applyBorder="1" applyAlignment="1">
      <alignment horizontal="center" vertical="center" wrapText="1"/>
    </xf>
    <xf fontId="5" fillId="2" borderId="4" numFmtId="0" xfId="0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 wrapText="1"/>
    </xf>
    <xf fontId="8" fillId="2" borderId="5" numFmtId="0" xfId="0" applyFont="1" applyFill="1" applyBorder="1" applyAlignment="1">
      <alignment horizontal="center" vertical="center" wrapText="1"/>
    </xf>
    <xf fontId="8" fillId="2" borderId="6" numFmtId="0" xfId="0" applyFont="1" applyFill="1" applyBorder="1" applyAlignment="1">
      <alignment horizontal="center" vertical="center" wrapText="1"/>
    </xf>
    <xf fontId="4" fillId="7" borderId="6" numFmtId="0" xfId="0" applyFont="1" applyFill="1" applyBorder="1" applyAlignment="1">
      <alignment horizontal="center" vertical="center" wrapText="1"/>
    </xf>
    <xf fontId="8" fillId="2" borderId="7" numFmtId="0" xfId="0" applyFont="1" applyFill="1" applyBorder="1" applyAlignment="1">
      <alignment horizontal="center" vertical="center" wrapText="1"/>
    </xf>
    <xf fontId="8" fillId="2" borderId="8" numFmtId="0" xfId="0" applyFont="1" applyFill="1" applyBorder="1" applyAlignment="1">
      <alignment horizontal="center" vertical="center" wrapText="1"/>
    </xf>
    <xf fontId="8" fillId="2" borderId="9" numFmtId="0" xfId="0" applyFont="1" applyFill="1" applyBorder="1" applyAlignment="1">
      <alignment horizontal="center" vertical="center" wrapText="1"/>
    </xf>
    <xf fontId="5" fillId="8" borderId="4" numFmtId="0" xfId="0" applyFont="1" applyFill="1" applyBorder="1" applyAlignment="1">
      <alignment horizontal="center" vertical="center" wrapText="1"/>
    </xf>
    <xf fontId="5" fillId="8" borderId="5" numFmtId="0" xfId="0" applyFont="1" applyFill="1" applyBorder="1" applyAlignment="1">
      <alignment horizontal="center" vertical="center" wrapText="1"/>
    </xf>
    <xf fontId="8" fillId="8" borderId="5" numFmtId="0" xfId="0" applyFont="1" applyFill="1" applyBorder="1" applyAlignment="1">
      <alignment horizontal="center" vertical="center" wrapText="1"/>
    </xf>
    <xf fontId="8" fillId="8" borderId="6" numFmtId="0" xfId="0" applyFont="1" applyFill="1" applyBorder="1" applyAlignment="1">
      <alignment horizontal="center" vertical="center" wrapText="1"/>
    </xf>
    <xf fontId="8" fillId="8" borderId="7" numFmtId="0" xfId="0" applyFont="1" applyFill="1" applyBorder="1" applyAlignment="1">
      <alignment horizontal="center" vertical="center" wrapText="1"/>
    </xf>
    <xf fontId="8" fillId="8" borderId="8" numFmtId="0" xfId="0" applyFont="1" applyFill="1" applyBorder="1" applyAlignment="1">
      <alignment horizontal="center" vertical="center" wrapText="1"/>
    </xf>
    <xf fontId="8" fillId="8" borderId="9" numFmtId="0" xfId="0" applyFont="1" applyFill="1" applyBorder="1" applyAlignment="1">
      <alignment horizontal="center" vertical="center" wrapText="1"/>
    </xf>
    <xf fontId="10" fillId="4" borderId="5" numFmtId="0" xfId="0" applyFont="1" applyFill="1" applyBorder="1" applyAlignment="1">
      <alignment horizontal="center" wrapText="1"/>
    </xf>
    <xf fontId="11" fillId="4" borderId="5" numFmtId="0" xfId="0" applyFont="1" applyFill="1" applyBorder="1" applyAlignment="1">
      <alignment horizontal="center" wrapText="1"/>
    </xf>
    <xf fontId="0" fillId="4" borderId="0" numFmtId="0" xfId="0" applyFill="1"/>
    <xf fontId="10" fillId="7" borderId="0" numFmtId="0" xfId="0" applyFont="1" applyFill="1" applyAlignment="1">
      <alignment horizontal="center" vertical="center" wrapText="1"/>
    </xf>
    <xf fontId="12" fillId="7" borderId="0" numFmtId="0" xfId="0" applyFont="1" applyFill="1" applyAlignment="1">
      <alignment horizontal="center" vertical="center"/>
    </xf>
    <xf fontId="0" fillId="7" borderId="0" numFmtId="0" xfId="0" applyFill="1" applyAlignment="1">
      <alignment vertical="center"/>
    </xf>
    <xf fontId="0" fillId="7" borderId="0" numFmtId="0" xfId="0" applyFill="1"/>
    <xf fontId="4" fillId="7" borderId="1" numFmtId="0" xfId="0" applyFont="1" applyFill="1" applyBorder="1" applyAlignment="1">
      <alignment horizontal="center" vertical="center" wrapText="1"/>
    </xf>
    <xf fontId="4" fillId="7" borderId="3" numFmtId="0" xfId="0" applyFont="1" applyFill="1" applyBorder="1" applyAlignment="1">
      <alignment horizontal="center" vertical="center" wrapText="1"/>
    </xf>
    <xf fontId="5" fillId="7" borderId="1" numFmtId="160" xfId="0" applyNumberFormat="1" applyFont="1" applyFill="1" applyBorder="1" applyAlignment="1">
      <alignment horizontal="center" vertical="center" wrapText="1"/>
    </xf>
    <xf fontId="5" fillId="7" borderId="3" numFmtId="160" xfId="0" applyNumberFormat="1" applyFont="1" applyFill="1" applyBorder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0" fillId="5" borderId="0" numFmtId="0" xfId="0" applyFont="1" applyFill="1" applyAlignment="1">
      <alignment horizontal="center" vertical="center" wrapText="1"/>
    </xf>
    <xf fontId="0" fillId="5" borderId="0" numFmtId="0" xfId="0" applyFill="1" applyAlignment="1">
      <alignment wrapText="1"/>
    </xf>
    <xf fontId="0" fillId="5" borderId="0" numFmtId="0" xfId="0" applyFill="1"/>
    <xf fontId="4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wrapText="1"/>
    </xf>
    <xf fontId="13" fillId="0" borderId="0" numFmtId="0" xfId="0" applyFont="1" applyAlignment="1">
      <alignment horizontal="center" wrapText="1"/>
    </xf>
    <xf fontId="4" fillId="0" borderId="1" numFmtId="0" xfId="0" applyFont="1" applyBorder="1" applyAlignment="1">
      <alignment vertical="center" wrapText="1"/>
    </xf>
    <xf fontId="0" fillId="0" borderId="2" numFmtId="0" xfId="0" applyBorder="1" applyAlignment="1">
      <alignment vertical="center" wrapText="1"/>
    </xf>
    <xf fontId="0" fillId="0" borderId="3" numFmtId="0" xfId="0" applyBorder="1" applyAlignment="1">
      <alignment vertical="center" wrapText="1"/>
    </xf>
    <xf fontId="9" fillId="0" borderId="1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 wrapText="1"/>
    </xf>
    <xf fontId="5" fillId="9" borderId="4" numFmtId="0" xfId="0" applyFont="1" applyFill="1" applyBorder="1" applyAlignment="1">
      <alignment vertical="center" wrapText="1"/>
    </xf>
    <xf fontId="0" fillId="0" borderId="5" numFmtId="0" xfId="0" applyBorder="1" applyAlignment="1">
      <alignment wrapText="1"/>
    </xf>
    <xf fontId="0" fillId="0" borderId="6" numFmtId="0" xfId="0" applyBorder="1" applyAlignment="1">
      <alignment wrapText="1"/>
    </xf>
    <xf fontId="0" fillId="0" borderId="10" numFmtId="0" xfId="0" applyBorder="1" applyAlignment="1">
      <alignment wrapText="1"/>
    </xf>
    <xf fontId="0" fillId="0" borderId="0" numFmtId="0" xfId="0" applyAlignment="1">
      <alignment wrapText="1"/>
    </xf>
    <xf fontId="0" fillId="0" borderId="11" numFmtId="0" xfId="0" applyBorder="1" applyAlignment="1">
      <alignment wrapText="1"/>
    </xf>
    <xf fontId="5" fillId="10" borderId="10" numFmtId="160" xfId="0" applyNumberFormat="1" applyFont="1" applyFill="1" applyBorder="1" applyAlignment="1">
      <alignment horizontal="center" vertical="center" wrapText="1"/>
    </xf>
    <xf fontId="5" fillId="10" borderId="11" numFmtId="160" xfId="0" applyNumberFormat="1" applyFont="1" applyFill="1" applyBorder="1" applyAlignment="1">
      <alignment horizontal="center" vertical="center" wrapText="1"/>
    </xf>
    <xf fontId="0" fillId="0" borderId="7" numFmtId="0" xfId="0" applyBorder="1" applyAlignment="1">
      <alignment wrapText="1"/>
    </xf>
    <xf fontId="0" fillId="0" borderId="8" numFmtId="0" xfId="0" applyBorder="1" applyAlignment="1">
      <alignment wrapText="1"/>
    </xf>
    <xf fontId="0" fillId="0" borderId="9" numFmtId="0" xfId="0" applyBorder="1" applyAlignment="1">
      <alignment wrapText="1"/>
    </xf>
    <xf fontId="5" fillId="11" borderId="7" numFmtId="160" xfId="0" applyNumberFormat="1" applyFont="1" applyFill="1" applyBorder="1" applyAlignment="1">
      <alignment horizontal="center" vertical="center" wrapText="1"/>
    </xf>
    <xf fontId="5" fillId="11" borderId="9" numFmtId="160" xfId="0" applyNumberFormat="1" applyFont="1" applyFill="1" applyBorder="1" applyAlignment="1">
      <alignment horizontal="center" vertical="center" wrapText="1"/>
    </xf>
    <xf fontId="5" fillId="2" borderId="4" numFmtId="0" xfId="0" applyFont="1" applyFill="1" applyBorder="1" applyAlignment="1">
      <alignment horizontal="left" vertical="center" wrapText="1"/>
    </xf>
    <xf fontId="0" fillId="2" borderId="5" numFmtId="0" xfId="0" applyFill="1" applyBorder="1" applyAlignment="1">
      <alignment horizontal="left" vertical="center" wrapText="1"/>
    </xf>
    <xf fontId="0" fillId="0" borderId="5" numFmtId="0" xfId="0" applyBorder="1" applyAlignment="1">
      <alignment vertical="center" wrapText="1"/>
    </xf>
    <xf fontId="0" fillId="0" borderId="6" numFmtId="0" xfId="0" applyBorder="1" applyAlignment="1">
      <alignment vertical="center" wrapText="1"/>
    </xf>
    <xf fontId="0" fillId="2" borderId="10" numFmtId="0" xfId="0" applyFill="1" applyBorder="1" applyAlignment="1">
      <alignment horizontal="left" vertical="center" wrapText="1"/>
    </xf>
    <xf fontId="0" fillId="2" borderId="0" numFmtId="0" xfId="0" applyFill="1" applyAlignment="1">
      <alignment horizontal="left" vertical="center" wrapText="1"/>
    </xf>
    <xf fontId="0" fillId="0" borderId="0" numFmtId="0" xfId="0" applyAlignment="1">
      <alignment vertical="center" wrapText="1"/>
    </xf>
    <xf fontId="0" fillId="0" borderId="11" numFmtId="0" xfId="0" applyBorder="1" applyAlignment="1">
      <alignment vertical="center" wrapText="1"/>
    </xf>
    <xf fontId="0" fillId="2" borderId="7" numFmtId="0" xfId="0" applyFill="1" applyBorder="1" applyAlignment="1">
      <alignment horizontal="left" vertical="center" wrapText="1"/>
    </xf>
    <xf fontId="0" fillId="2" borderId="8" numFmtId="0" xfId="0" applyFill="1" applyBorder="1" applyAlignment="1">
      <alignment horizontal="left" vertical="center" wrapText="1"/>
    </xf>
    <xf fontId="0" fillId="0" borderId="8" numFmtId="0" xfId="0" applyBorder="1" applyAlignment="1">
      <alignment vertical="center" wrapText="1"/>
    </xf>
    <xf fontId="0" fillId="0" borderId="9" numFmtId="0" xfId="0" applyBorder="1" applyAlignment="1">
      <alignment vertical="center" wrapText="1"/>
    </xf>
    <xf fontId="5" fillId="6" borderId="4" numFmtId="0" xfId="0" applyFont="1" applyFill="1" applyBorder="1" applyAlignment="1">
      <alignment horizontal="left" vertical="center" wrapText="1"/>
    </xf>
    <xf fontId="0" fillId="6" borderId="5" numFmtId="0" xfId="0" applyFill="1" applyBorder="1" applyAlignment="1">
      <alignment horizontal="left" vertical="center" wrapText="1"/>
    </xf>
    <xf fontId="0" fillId="6" borderId="10" numFmtId="0" xfId="0" applyFill="1" applyBorder="1" applyAlignment="1">
      <alignment horizontal="left" vertical="center" wrapText="1"/>
    </xf>
    <xf fontId="0" fillId="6" borderId="0" numFmtId="0" xfId="0" applyFill="1" applyAlignment="1">
      <alignment horizontal="left" vertical="center" wrapText="1"/>
    </xf>
    <xf fontId="0" fillId="6" borderId="7" numFmtId="0" xfId="0" applyFill="1" applyBorder="1" applyAlignment="1">
      <alignment horizontal="left" vertical="center" wrapText="1"/>
    </xf>
    <xf fontId="0" fillId="6" borderId="8" numFmtId="0" xfId="0" applyFill="1" applyBorder="1" applyAlignment="1">
      <alignment horizontal="left" vertical="center" wrapText="1"/>
    </xf>
    <xf fontId="5" fillId="7" borderId="4" numFmtId="0" xfId="0" applyFont="1" applyFill="1" applyBorder="1" applyAlignment="1">
      <alignment horizontal="left" vertical="center" wrapText="1"/>
    </xf>
    <xf fontId="0" fillId="7" borderId="5" numFmtId="0" xfId="0" applyFill="1" applyBorder="1" applyAlignment="1">
      <alignment horizontal="left" vertical="center" wrapText="1"/>
    </xf>
    <xf fontId="0" fillId="7" borderId="10" numFmtId="0" xfId="0" applyFill="1" applyBorder="1" applyAlignment="1">
      <alignment horizontal="left" vertical="center" wrapText="1"/>
    </xf>
    <xf fontId="0" fillId="7" borderId="0" numFmtId="0" xfId="0" applyFill="1" applyAlignment="1">
      <alignment horizontal="left" vertical="center" wrapText="1"/>
    </xf>
    <xf fontId="0" fillId="7" borderId="7" numFmtId="0" xfId="0" applyFill="1" applyBorder="1" applyAlignment="1">
      <alignment horizontal="left" vertical="center" wrapText="1"/>
    </xf>
    <xf fontId="0" fillId="7" borderId="8" numFmtId="0" xfId="0" applyFill="1" applyBorder="1" applyAlignment="1">
      <alignment horizontal="left" vertical="center" wrapText="1"/>
    </xf>
    <xf fontId="5" fillId="12" borderId="4" numFmtId="0" xfId="0" applyFont="1" applyFill="1" applyBorder="1" applyAlignment="1">
      <alignment vertical="center" wrapText="1"/>
    </xf>
    <xf fontId="0" fillId="12" borderId="5" numFmtId="0" xfId="0" applyFill="1" applyBorder="1" applyAlignment="1">
      <alignment vertical="center" wrapText="1"/>
    </xf>
    <xf fontId="4" fillId="7" borderId="5" numFmtId="0" xfId="0" applyFont="1" applyFill="1" applyBorder="1" applyAlignment="1">
      <alignment horizontal="center" vertical="center" wrapText="1"/>
    </xf>
    <xf fontId="0" fillId="12" borderId="10" numFmtId="0" xfId="0" applyFill="1" applyBorder="1" applyAlignment="1">
      <alignment vertical="center" wrapText="1"/>
    </xf>
    <xf fontId="0" fillId="12" borderId="0" numFmtId="0" xfId="0" applyFill="1" applyAlignment="1">
      <alignment vertical="center" wrapText="1"/>
    </xf>
    <xf fontId="5" fillId="10" borderId="0" numFmtId="160" xfId="0" applyNumberFormat="1" applyFont="1" applyFill="1" applyAlignment="1">
      <alignment horizontal="center" vertical="center" wrapText="1"/>
    </xf>
    <xf fontId="0" fillId="12" borderId="7" numFmtId="0" xfId="0" applyFill="1" applyBorder="1" applyAlignment="1">
      <alignment vertical="center" wrapText="1"/>
    </xf>
    <xf fontId="0" fillId="12" borderId="8" numFmtId="0" xfId="0" applyFill="1" applyBorder="1" applyAlignment="1">
      <alignment vertical="center" wrapText="1"/>
    </xf>
    <xf fontId="5" fillId="11" borderId="8" numFmtId="160" xfId="0" applyNumberFormat="1" applyFont="1" applyFill="1" applyBorder="1" applyAlignment="1">
      <alignment horizontal="center" vertical="center" wrapText="1"/>
    </xf>
    <xf fontId="0" fillId="13" borderId="0" numFmtId="0" xfId="0" applyFill="1"/>
    <xf fontId="14" fillId="0" borderId="0" numFmtId="0" xfId="0" applyFont="1" applyAlignment="1">
      <alignment wrapText="1"/>
    </xf>
    <xf fontId="0" fillId="10" borderId="0" numFmtId="0" xfId="0" applyFill="1"/>
    <xf fontId="0" fillId="14" borderId="0" numFmtId="0" xfId="0" applyFill="1"/>
    <xf fontId="7" fillId="0" borderId="0" numFmtId="0" xfId="0" applyFont="1" applyAlignment="1">
      <alignment horizontal="center" wrapText="1"/>
    </xf>
    <xf fontId="13" fillId="0" borderId="1" numFmtId="0" xfId="0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wrapText="1"/>
    </xf>
    <xf fontId="14" fillId="0" borderId="2" numFmtId="0" xfId="0" applyFont="1" applyBorder="1" applyAlignment="1">
      <alignment horizontal="center" wrapText="1"/>
    </xf>
    <xf fontId="14" fillId="0" borderId="3" numFmtId="0" xfId="0" applyFont="1" applyBorder="1" applyAlignment="1">
      <alignment horizontal="center" wrapText="1"/>
    </xf>
    <xf fontId="13" fillId="0" borderId="3" numFmtId="0" xfId="0" applyFont="1" applyBorder="1" applyAlignment="1">
      <alignment horizontal="center" wrapText="1"/>
    </xf>
    <xf fontId="7" fillId="4" borderId="4" numFmtId="0" xfId="0" applyFont="1" applyFill="1" applyBorder="1" applyAlignment="1">
      <alignment horizontal="center" vertical="center" wrapText="1"/>
    </xf>
    <xf fontId="7" fillId="4" borderId="6" numFmtId="0" xfId="0" applyFont="1" applyFill="1" applyBorder="1" applyAlignment="1">
      <alignment horizontal="center" vertical="center" wrapText="1"/>
    </xf>
    <xf fontId="15" fillId="4" borderId="1" numFmtId="0" xfId="0" applyFont="1" applyFill="1" applyBorder="1" applyAlignment="1">
      <alignment wrapText="1"/>
    </xf>
    <xf fontId="15" fillId="4" borderId="2" numFmtId="0" xfId="0" applyFont="1" applyFill="1" applyBorder="1"/>
    <xf fontId="15" fillId="4" borderId="3" numFmtId="0" xfId="0" applyFont="1" applyFill="1" applyBorder="1"/>
    <xf fontId="15" fillId="4" borderId="1" numFmtId="0" xfId="0" applyFont="1" applyFill="1" applyBorder="1" applyAlignment="1">
      <alignment horizontal="center" vertical="center" wrapText="1"/>
    </xf>
    <xf fontId="15" fillId="4" borderId="3" numFmtId="0" xfId="0" applyFont="1" applyFill="1" applyBorder="1" applyAlignment="1">
      <alignment horizontal="center" vertical="center" wrapText="1"/>
    </xf>
    <xf fontId="15" fillId="4" borderId="1" numFmtId="160" xfId="0" applyNumberFormat="1" applyFont="1" applyFill="1" applyBorder="1" applyAlignment="1">
      <alignment horizontal="center" vertical="center" wrapText="1"/>
    </xf>
    <xf fontId="15" fillId="4" borderId="3" numFmtId="160" xfId="0" applyNumberFormat="1" applyFont="1" applyFill="1" applyBorder="1" applyAlignment="1">
      <alignment horizontal="center" vertical="center" wrapText="1"/>
    </xf>
    <xf fontId="7" fillId="4" borderId="10" numFmtId="0" xfId="0" applyFont="1" applyFill="1" applyBorder="1" applyAlignment="1">
      <alignment horizontal="center" vertical="center" wrapText="1"/>
    </xf>
    <xf fontId="7" fillId="4" borderId="11" numFmtId="0" xfId="0" applyFont="1" applyFill="1" applyBorder="1" applyAlignment="1">
      <alignment horizontal="center" vertical="center" wrapText="1"/>
    </xf>
    <xf fontId="15" fillId="4" borderId="1" numFmtId="0" xfId="0" applyFont="1" applyFill="1" applyBorder="1" applyAlignment="1">
      <alignment vertical="center" wrapText="1"/>
    </xf>
    <xf fontId="15" fillId="4" borderId="2" numFmtId="0" xfId="0" applyFont="1" applyFill="1" applyBorder="1" applyAlignment="1">
      <alignment vertical="center"/>
    </xf>
    <xf fontId="15" fillId="4" borderId="3" numFmtId="0" xfId="0" applyFont="1" applyFill="1" applyBorder="1" applyAlignment="1">
      <alignment vertical="center"/>
    </xf>
    <xf fontId="7" fillId="4" borderId="7" numFmtId="0" xfId="0" applyFont="1" applyFill="1" applyBorder="1" applyAlignment="1">
      <alignment horizontal="center" vertical="center" wrapText="1"/>
    </xf>
    <xf fontId="7" fillId="4" borderId="9" numFmtId="0" xfId="0" applyFont="1" applyFill="1" applyBorder="1" applyAlignment="1">
      <alignment horizontal="center" vertical="center" wrapText="1"/>
    </xf>
    <xf fontId="7" fillId="2" borderId="4" numFmtId="0" xfId="0" applyFont="1" applyFill="1" applyBorder="1" applyAlignment="1">
      <alignment horizontal="center" vertical="center" wrapText="1"/>
    </xf>
    <xf fontId="7" fillId="2" borderId="6" numFmtId="0" xfId="0" applyFont="1" applyFill="1" applyBorder="1" applyAlignment="1">
      <alignment horizontal="center" vertical="center" wrapText="1"/>
    </xf>
    <xf fontId="15" fillId="2" borderId="1" numFmtId="0" xfId="0" applyFont="1" applyFill="1" applyBorder="1" applyAlignment="1">
      <alignment vertical="center" wrapText="1"/>
    </xf>
    <xf fontId="15" fillId="2" borderId="2" numFmtId="0" xfId="0" applyFont="1" applyFill="1" applyBorder="1" applyAlignment="1">
      <alignment vertical="center"/>
    </xf>
    <xf fontId="15" fillId="2" borderId="3" numFmtId="0" xfId="0" applyFont="1" applyFill="1" applyBorder="1" applyAlignment="1">
      <alignment vertical="center"/>
    </xf>
    <xf fontId="15" fillId="2" borderId="1" numFmtId="0" xfId="0" applyFont="1" applyFill="1" applyBorder="1" applyAlignment="1">
      <alignment horizontal="center" vertical="center" wrapText="1"/>
    </xf>
    <xf fontId="15" fillId="2" borderId="3" numFmtId="0" xfId="0" applyFont="1" applyFill="1" applyBorder="1" applyAlignment="1">
      <alignment horizontal="center" vertical="center" wrapText="1"/>
    </xf>
    <xf fontId="15" fillId="2" borderId="1" numFmtId="160" xfId="0" applyNumberFormat="1" applyFont="1" applyFill="1" applyBorder="1" applyAlignment="1">
      <alignment horizontal="center" vertical="center" wrapText="1"/>
    </xf>
    <xf fontId="15" fillId="2" borderId="3" numFmtId="160" xfId="0" applyNumberFormat="1" applyFont="1" applyFill="1" applyBorder="1" applyAlignment="1">
      <alignment horizontal="center" vertical="center" wrapText="1"/>
    </xf>
    <xf fontId="7" fillId="2" borderId="10" numFmtId="0" xfId="0" applyFont="1" applyFill="1" applyBorder="1" applyAlignment="1">
      <alignment horizontal="center" vertical="center" wrapText="1"/>
    </xf>
    <xf fontId="7" fillId="2" borderId="11" numFmtId="0" xfId="0" applyFont="1" applyFill="1" applyBorder="1" applyAlignment="1">
      <alignment horizontal="center" vertical="center" wrapText="1"/>
    </xf>
    <xf fontId="15" fillId="2" borderId="1" numFmtId="0" xfId="0" applyFont="1" applyFill="1" applyBorder="1" applyAlignment="1">
      <alignment wrapText="1"/>
    </xf>
    <xf fontId="15" fillId="2" borderId="2" numFmtId="0" xfId="0" applyFont="1" applyFill="1" applyBorder="1"/>
    <xf fontId="15" fillId="2" borderId="3" numFmtId="0" xfId="0" applyFont="1" applyFill="1" applyBorder="1"/>
    <xf fontId="7" fillId="2" borderId="7" numFmtId="0" xfId="0" applyFont="1" applyFill="1" applyBorder="1" applyAlignment="1">
      <alignment horizontal="center" vertical="center" wrapText="1"/>
    </xf>
    <xf fontId="7" fillId="2" borderId="9" numFmtId="0" xfId="0" applyFont="1" applyFill="1" applyBorder="1" applyAlignment="1">
      <alignment horizontal="center" vertical="center" wrapText="1"/>
    </xf>
    <xf fontId="7" fillId="6" borderId="4" numFmtId="0" xfId="0" applyFont="1" applyFill="1" applyBorder="1" applyAlignment="1">
      <alignment horizontal="center" vertical="center" wrapText="1"/>
    </xf>
    <xf fontId="7" fillId="6" borderId="6" numFmtId="0" xfId="0" applyFont="1" applyFill="1" applyBorder="1" applyAlignment="1">
      <alignment horizontal="center" vertical="center" wrapText="1"/>
    </xf>
    <xf fontId="15" fillId="6" borderId="1" numFmtId="0" xfId="0" applyFont="1" applyFill="1" applyBorder="1" applyAlignment="1">
      <alignment wrapText="1"/>
    </xf>
    <xf fontId="15" fillId="6" borderId="2" numFmtId="0" xfId="0" applyFont="1" applyFill="1" applyBorder="1"/>
    <xf fontId="15" fillId="6" borderId="3" numFmtId="0" xfId="0" applyFont="1" applyFill="1" applyBorder="1"/>
    <xf fontId="15" fillId="6" borderId="1" numFmtId="0" xfId="0" applyFont="1" applyFill="1" applyBorder="1" applyAlignment="1">
      <alignment horizontal="center" vertical="center" wrapText="1"/>
    </xf>
    <xf fontId="15" fillId="6" borderId="3" numFmtId="0" xfId="0" applyFont="1" applyFill="1" applyBorder="1" applyAlignment="1">
      <alignment horizontal="center" vertical="center" wrapText="1"/>
    </xf>
    <xf fontId="15" fillId="6" borderId="1" numFmtId="160" xfId="0" applyNumberFormat="1" applyFont="1" applyFill="1" applyBorder="1" applyAlignment="1">
      <alignment horizontal="center" vertical="center" wrapText="1"/>
    </xf>
    <xf fontId="15" fillId="6" borderId="3" numFmtId="160" xfId="0" applyNumberFormat="1" applyFont="1" applyFill="1" applyBorder="1" applyAlignment="1">
      <alignment horizontal="center" vertical="center" wrapText="1"/>
    </xf>
    <xf fontId="7" fillId="6" borderId="10" numFmtId="0" xfId="0" applyFont="1" applyFill="1" applyBorder="1" applyAlignment="1">
      <alignment horizontal="center" vertical="center" wrapText="1"/>
    </xf>
    <xf fontId="7" fillId="6" borderId="11" numFmtId="0" xfId="0" applyFont="1" applyFill="1" applyBorder="1" applyAlignment="1">
      <alignment horizontal="center" vertical="center" wrapText="1"/>
    </xf>
    <xf fontId="15" fillId="6" borderId="1" numFmtId="0" xfId="0" applyFont="1" applyFill="1" applyBorder="1" applyAlignment="1">
      <alignment vertical="center" wrapText="1"/>
    </xf>
    <xf fontId="15" fillId="6" borderId="2" numFmtId="0" xfId="0" applyFont="1" applyFill="1" applyBorder="1" applyAlignment="1">
      <alignment vertical="center"/>
    </xf>
    <xf fontId="15" fillId="6" borderId="3" numFmtId="0" xfId="0" applyFont="1" applyFill="1" applyBorder="1" applyAlignment="1">
      <alignment vertical="center"/>
    </xf>
    <xf fontId="7" fillId="6" borderId="7" numFmtId="0" xfId="0" applyFont="1" applyFill="1" applyBorder="1" applyAlignment="1">
      <alignment horizontal="center" vertical="center" wrapText="1"/>
    </xf>
    <xf fontId="7" fillId="6" borderId="9" numFmtId="0" xfId="0" applyFont="1" applyFill="1" applyBorder="1" applyAlignment="1">
      <alignment horizontal="center" vertical="center" wrapText="1"/>
    </xf>
    <xf fontId="7" fillId="15" borderId="4" numFmtId="0" xfId="0" applyFont="1" applyFill="1" applyBorder="1" applyAlignment="1">
      <alignment horizontal="center" vertical="center" wrapText="1"/>
    </xf>
    <xf fontId="7" fillId="15" borderId="6" numFmtId="0" xfId="0" applyFont="1" applyFill="1" applyBorder="1" applyAlignment="1">
      <alignment horizontal="center" vertical="center" wrapText="1"/>
    </xf>
    <xf fontId="15" fillId="15" borderId="1" numFmtId="0" xfId="0" applyFont="1" applyFill="1" applyBorder="1" applyAlignment="1">
      <alignment wrapText="1"/>
    </xf>
    <xf fontId="15" fillId="15" borderId="2" numFmtId="0" xfId="0" applyFont="1" applyFill="1" applyBorder="1"/>
    <xf fontId="15" fillId="15" borderId="3" numFmtId="0" xfId="0" applyFont="1" applyFill="1" applyBorder="1"/>
    <xf fontId="15" fillId="15" borderId="1" numFmtId="0" xfId="0" applyFont="1" applyFill="1" applyBorder="1" applyAlignment="1">
      <alignment horizontal="center" vertical="center" wrapText="1"/>
    </xf>
    <xf fontId="15" fillId="15" borderId="3" numFmtId="0" xfId="0" applyFont="1" applyFill="1" applyBorder="1" applyAlignment="1">
      <alignment horizontal="center" vertical="center" wrapText="1"/>
    </xf>
    <xf fontId="15" fillId="15" borderId="1" numFmtId="160" xfId="0" applyNumberFormat="1" applyFont="1" applyFill="1" applyBorder="1" applyAlignment="1">
      <alignment horizontal="center" vertical="center" wrapText="1"/>
    </xf>
    <xf fontId="15" fillId="15" borderId="3" numFmtId="160" xfId="0" applyNumberFormat="1" applyFont="1" applyFill="1" applyBorder="1" applyAlignment="1">
      <alignment horizontal="center" vertical="center" wrapText="1"/>
    </xf>
    <xf fontId="7" fillId="15" borderId="10" numFmtId="0" xfId="0" applyFont="1" applyFill="1" applyBorder="1" applyAlignment="1">
      <alignment horizontal="center" vertical="center" wrapText="1"/>
    </xf>
    <xf fontId="7" fillId="15" borderId="11" numFmtId="0" xfId="0" applyFont="1" applyFill="1" applyBorder="1" applyAlignment="1">
      <alignment horizontal="center" vertical="center" wrapText="1"/>
    </xf>
    <xf fontId="15" fillId="15" borderId="1" numFmtId="0" xfId="0" applyFont="1" applyFill="1" applyBorder="1" applyAlignment="1">
      <alignment vertical="center" wrapText="1"/>
    </xf>
    <xf fontId="15" fillId="15" borderId="2" numFmtId="0" xfId="0" applyFont="1" applyFill="1" applyBorder="1" applyAlignment="1">
      <alignment vertical="center"/>
    </xf>
    <xf fontId="15" fillId="15" borderId="3" numFmtId="0" xfId="0" applyFont="1" applyFill="1" applyBorder="1" applyAlignment="1">
      <alignment vertical="center"/>
    </xf>
    <xf fontId="7" fillId="15" borderId="7" numFmtId="0" xfId="0" applyFont="1" applyFill="1" applyBorder="1" applyAlignment="1">
      <alignment horizontal="center" vertical="center" wrapText="1"/>
    </xf>
    <xf fontId="7" fillId="15" borderId="9" numFmtId="0" xfId="0" applyFont="1" applyFill="1" applyBorder="1" applyAlignment="1">
      <alignment horizontal="center" vertical="center" wrapText="1"/>
    </xf>
    <xf fontId="7" fillId="8" borderId="4" numFmtId="0" xfId="0" applyFont="1" applyFill="1" applyBorder="1" applyAlignment="1">
      <alignment horizontal="center" vertical="center" wrapText="1"/>
    </xf>
    <xf fontId="16" fillId="8" borderId="6" numFmtId="0" xfId="0" applyFont="1" applyFill="1" applyBorder="1" applyAlignment="1">
      <alignment horizontal="center" vertical="center" wrapText="1"/>
    </xf>
    <xf fontId="15" fillId="8" borderId="1" numFmtId="0" xfId="0" applyFont="1" applyFill="1" applyBorder="1" applyAlignment="1">
      <alignment wrapText="1"/>
    </xf>
    <xf fontId="15" fillId="8" borderId="2" numFmtId="0" xfId="0" applyFont="1" applyFill="1" applyBorder="1" applyAlignment="1">
      <alignment wrapText="1"/>
    </xf>
    <xf fontId="15" fillId="8" borderId="3" numFmtId="0" xfId="0" applyFont="1" applyFill="1" applyBorder="1" applyAlignment="1">
      <alignment wrapText="1"/>
    </xf>
    <xf fontId="15" fillId="8" borderId="1" numFmtId="0" xfId="0" applyFont="1" applyFill="1" applyBorder="1" applyAlignment="1">
      <alignment horizontal="center" vertical="center" wrapText="1"/>
    </xf>
    <xf fontId="15" fillId="8" borderId="3" numFmtId="0" xfId="0" applyFont="1" applyFill="1" applyBorder="1" applyAlignment="1">
      <alignment horizontal="center" vertical="center" wrapText="1"/>
    </xf>
    <xf fontId="15" fillId="8" borderId="1" numFmtId="160" xfId="0" applyNumberFormat="1" applyFont="1" applyFill="1" applyBorder="1" applyAlignment="1">
      <alignment horizontal="center" vertical="center" wrapText="1"/>
    </xf>
    <xf fontId="15" fillId="8" borderId="3" numFmtId="160" xfId="0" applyNumberFormat="1" applyFont="1" applyFill="1" applyBorder="1" applyAlignment="1">
      <alignment horizontal="center" vertical="center" wrapText="1"/>
    </xf>
    <xf fontId="16" fillId="8" borderId="10" numFmtId="0" xfId="0" applyFont="1" applyFill="1" applyBorder="1" applyAlignment="1">
      <alignment horizontal="center" vertical="center" wrapText="1"/>
    </xf>
    <xf fontId="16" fillId="8" borderId="11" numFmtId="0" xfId="0" applyFont="1" applyFill="1" applyBorder="1" applyAlignment="1">
      <alignment horizontal="center" vertical="center" wrapText="1"/>
    </xf>
    <xf fontId="16" fillId="8" borderId="7" numFmtId="0" xfId="0" applyFont="1" applyFill="1" applyBorder="1" applyAlignment="1">
      <alignment horizontal="center" vertical="center" wrapText="1"/>
    </xf>
    <xf fontId="16" fillId="8" borderId="9" numFmtId="0" xfId="0" applyFont="1" applyFill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16" fillId="0" borderId="2" numFmtId="0" xfId="0" applyFont="1" applyBorder="1" applyAlignment="1">
      <alignment horizontal="center" wrapText="1"/>
    </xf>
    <xf fontId="16" fillId="0" borderId="3" numFmtId="0" xfId="0" applyFont="1" applyBorder="1" applyAlignment="1">
      <alignment horizontal="center" wrapText="1"/>
    </xf>
    <xf fontId="7" fillId="0" borderId="2" numFmtId="0" xfId="0" applyFont="1" applyBorder="1" applyAlignment="1">
      <alignment wrapText="1"/>
    </xf>
    <xf fontId="7" fillId="0" borderId="3" numFmtId="0" xfId="0" applyFont="1" applyBorder="1" applyAlignment="1">
      <alignment wrapText="1"/>
    </xf>
    <xf fontId="7" fillId="0" borderId="12" numFmtId="0" xfId="0" applyFont="1" applyBorder="1" applyAlignment="1">
      <alignment horizontal="center" textRotation="90" vertical="center"/>
    </xf>
    <xf fontId="17" fillId="16" borderId="12" numFmtId="0" xfId="0" applyFont="1" applyFill="1" applyBorder="1" applyAlignment="1">
      <alignment horizontal="center" textRotation="90" vertical="center"/>
    </xf>
    <xf fontId="7" fillId="0" borderId="12" numFmtId="0" xfId="0" applyFont="1" applyBorder="1" applyAlignment="1">
      <alignment horizontal="center" textRotation="90" vertical="center" wrapText="1"/>
    </xf>
    <xf fontId="6" fillId="5" borderId="4" numFmtId="0" xfId="0" applyFont="1" applyFill="1" applyBorder="1" applyAlignment="1">
      <alignment horizontal="center" vertical="center" wrapText="1"/>
    </xf>
    <xf fontId="6" fillId="5" borderId="5" numFmtId="0" xfId="0" applyFont="1" applyFill="1" applyBorder="1" applyAlignment="1">
      <alignment horizontal="center" vertical="center" wrapText="1"/>
    </xf>
    <xf fontId="6" fillId="5" borderId="6" numFmtId="0" xfId="0" applyFont="1" applyFill="1" applyBorder="1" applyAlignment="1">
      <alignment horizontal="center" vertical="center" wrapText="1"/>
    </xf>
    <xf fontId="18" fillId="17" borderId="1" numFmtId="0" xfId="0" applyFont="1" applyFill="1" applyBorder="1" applyAlignment="1">
      <alignment wrapText="1"/>
    </xf>
    <xf fontId="18" fillId="17" borderId="2" numFmtId="0" xfId="0" applyFont="1" applyFill="1" applyBorder="1" applyAlignment="1">
      <alignment wrapText="1"/>
    </xf>
    <xf fontId="19" fillId="17" borderId="3" numFmtId="0" xfId="0" applyFont="1" applyFill="1" applyBorder="1" applyAlignment="1">
      <alignment wrapText="1"/>
    </xf>
    <xf fontId="20" fillId="5" borderId="12" numFmtId="0" xfId="0" applyFont="1" applyFill="1" applyBorder="1" applyAlignment="1">
      <alignment horizontal="center" vertical="center" wrapText="1"/>
    </xf>
    <xf fontId="20" fillId="5" borderId="12" numFmtId="2" xfId="0" applyNumberFormat="1" applyFont="1" applyFill="1" applyBorder="1" applyAlignment="1">
      <alignment horizontal="center" vertical="center" wrapText="1"/>
    </xf>
    <xf fontId="20" fillId="5" borderId="12" numFmtId="160" xfId="0" applyNumberFormat="1" applyFont="1" applyFill="1" applyBorder="1" applyAlignment="1">
      <alignment horizontal="center" vertical="center" wrapText="1"/>
    </xf>
    <xf fontId="6" fillId="5" borderId="10" numFmtId="0" xfId="0" applyFont="1" applyFill="1" applyBorder="1" applyAlignment="1">
      <alignment horizontal="center" vertical="center" wrapText="1"/>
    </xf>
    <xf fontId="6" fillId="5" borderId="0" numFmtId="0" xfId="0" applyFont="1" applyFill="1" applyAlignment="1">
      <alignment horizontal="center" vertical="center" wrapText="1"/>
    </xf>
    <xf fontId="6" fillId="5" borderId="11" numFmtId="0" xfId="0" applyFont="1" applyFill="1" applyBorder="1" applyAlignment="1">
      <alignment horizontal="center" vertical="center" wrapText="1"/>
    </xf>
    <xf fontId="18" fillId="14" borderId="1" numFmtId="0" xfId="0" applyFont="1" applyFill="1" applyBorder="1" applyAlignment="1">
      <alignment wrapText="1"/>
    </xf>
    <xf fontId="18" fillId="14" borderId="2" numFmtId="0" xfId="0" applyFont="1" applyFill="1" applyBorder="1" applyAlignment="1">
      <alignment wrapText="1"/>
    </xf>
    <xf fontId="19" fillId="14" borderId="3" numFmtId="0" xfId="0" applyFont="1" applyFill="1" applyBorder="1" applyAlignment="1">
      <alignment wrapText="1"/>
    </xf>
    <xf fontId="18" fillId="10" borderId="1" numFmtId="0" xfId="0" applyFont="1" applyFill="1" applyBorder="1" applyAlignment="1">
      <alignment vertical="center" wrapText="1"/>
    </xf>
    <xf fontId="18" fillId="10" borderId="2" numFmtId="0" xfId="0" applyFont="1" applyFill="1" applyBorder="1" applyAlignment="1">
      <alignment vertical="center" wrapText="1"/>
    </xf>
    <xf fontId="19" fillId="10" borderId="3" numFmtId="0" xfId="0" applyFont="1" applyFill="1" applyBorder="1" applyAlignment="1">
      <alignment wrapText="1"/>
    </xf>
    <xf fontId="6" fillId="5" borderId="7" numFmtId="0" xfId="0" applyFont="1" applyFill="1" applyBorder="1" applyAlignment="1">
      <alignment horizontal="center" vertical="center" wrapText="1"/>
    </xf>
    <xf fontId="6" fillId="5" borderId="8" numFmtId="0" xfId="0" applyFont="1" applyFill="1" applyBorder="1" applyAlignment="1">
      <alignment horizontal="center" vertical="center" wrapText="1"/>
    </xf>
    <xf fontId="6" fillId="5" borderId="9" numFmtId="0" xfId="0" applyFont="1" applyFill="1" applyBorder="1" applyAlignment="1">
      <alignment horizontal="center" vertical="center" wrapText="1"/>
    </xf>
    <xf fontId="18" fillId="18" borderId="1" numFmtId="0" xfId="0" applyFont="1" applyFill="1" applyBorder="1" applyAlignment="1">
      <alignment wrapText="1"/>
    </xf>
    <xf fontId="18" fillId="18" borderId="2" numFmtId="0" xfId="0" applyFont="1" applyFill="1" applyBorder="1" applyAlignment="1">
      <alignment wrapText="1"/>
    </xf>
    <xf fontId="19" fillId="18" borderId="3" numFmtId="0" xfId="0" applyFont="1" applyFill="1" applyBorder="1" applyAlignment="1">
      <alignment wrapText="1"/>
    </xf>
    <xf fontId="21" fillId="19" borderId="1" numFmtId="0" xfId="0" applyFont="1" applyFill="1" applyBorder="1" applyAlignment="1">
      <alignment horizontal="center" wrapText="1"/>
    </xf>
    <xf fontId="21" fillId="19" borderId="2" numFmtId="0" xfId="0" applyFont="1" applyFill="1" applyBorder="1" applyAlignment="1">
      <alignment horizontal="center" wrapText="1"/>
    </xf>
    <xf fontId="21" fillId="19" borderId="3" numFmtId="0" xfId="0" applyFont="1" applyFill="1" applyBorder="1" applyAlignment="1">
      <alignment horizontal="center" wrapText="1"/>
    </xf>
    <xf fontId="18" fillId="20" borderId="1" numFmtId="0" xfId="0" applyFont="1" applyFill="1" applyBorder="1" applyAlignment="1">
      <alignment wrapText="1"/>
    </xf>
    <xf fontId="18" fillId="20" borderId="2" numFmtId="0" xfId="0" applyFont="1" applyFill="1" applyBorder="1" applyAlignment="1">
      <alignment wrapText="1"/>
    </xf>
    <xf fontId="19" fillId="20" borderId="3" numFmtId="0" xfId="0" applyFont="1" applyFill="1" applyBorder="1" applyAlignment="1">
      <alignment wrapText="1"/>
    </xf>
    <xf fontId="6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15" fillId="0" borderId="12" numFmtId="0" xfId="0" applyFont="1" applyBorder="1" applyAlignment="1">
      <alignment horizontal="center" vertical="center" wrapText="1"/>
    </xf>
    <xf fontId="15" fillId="0" borderId="12" numFmtId="2" xfId="0" applyNumberFormat="1" applyFont="1" applyBorder="1" applyAlignment="1">
      <alignment horizontal="center" vertical="center" wrapText="1"/>
    </xf>
    <xf fontId="15" fillId="0" borderId="12" numFmtId="160" xfId="0" applyNumberFormat="1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20" fillId="0" borderId="12" numFmtId="160" xfId="0" applyNumberFormat="1" applyFont="1" applyBorder="1" applyAlignment="1">
      <alignment horizontal="center" vertical="center" wrapText="1"/>
    </xf>
    <xf fontId="15" fillId="5" borderId="12" numFmtId="0" xfId="0" applyFont="1" applyFill="1" applyBorder="1" applyAlignment="1">
      <alignment horizontal="center" vertical="center" wrapText="1"/>
    </xf>
    <xf fontId="15" fillId="5" borderId="12" numFmtId="2" xfId="0" applyNumberFormat="1" applyFont="1" applyFill="1" applyBorder="1" applyAlignment="1">
      <alignment horizontal="center" vertical="center" wrapText="1"/>
    </xf>
    <xf fontId="15" fillId="5" borderId="12" numFmtId="160" xfId="0" applyNumberFormat="1" applyFont="1" applyFill="1" applyBorder="1" applyAlignment="1">
      <alignment horizontal="center" vertical="center" wrapText="1"/>
    </xf>
    <xf fontId="18" fillId="21" borderId="12" numFmtId="0" xfId="0" applyFont="1" applyFill="1" applyBorder="1" applyAlignment="1">
      <alignment horizontal="center" textRotation="90" vertical="center"/>
    </xf>
    <xf fontId="15" fillId="5" borderId="12" numFmtId="0" xfId="0" applyFont="1" applyFill="1" applyBorder="1" applyAlignment="1">
      <alignment horizontal="center" wrapText="1"/>
    </xf>
    <xf fontId="15" fillId="21" borderId="12" numFmtId="0" xfId="0" applyFont="1" applyFill="1" applyBorder="1" applyAlignment="1">
      <alignment horizontal="center" wrapText="1"/>
    </xf>
    <xf fontId="15" fillId="0" borderId="12" numFmtId="0" xfId="0" applyFont="1" applyBorder="1" applyAlignment="1">
      <alignment horizontal="center" wrapText="1"/>
    </xf>
    <xf fontId="21" fillId="19" borderId="1" numFmtId="0" xfId="0" applyFont="1" applyFill="1" applyBorder="1" applyAlignment="1">
      <alignment horizontal="center" vertical="center" wrapText="1"/>
    </xf>
    <xf fontId="21" fillId="19" borderId="2" numFmtId="0" xfId="0" applyFont="1" applyFill="1" applyBorder="1" applyAlignment="1">
      <alignment horizontal="center" vertical="center" wrapText="1"/>
    </xf>
    <xf fontId="21" fillId="19" borderId="3" numFmtId="0" xfId="0" applyFont="1" applyFill="1" applyBorder="1" applyAlignment="1">
      <alignment horizontal="center" vertical="center" wrapText="1"/>
    </xf>
    <xf fontId="15" fillId="21" borderId="12" numFmtId="0" xfId="0" applyFont="1" applyFill="1" applyBorder="1" applyAlignment="1">
      <alignment horizontal="center" vertical="center" wrapText="1"/>
    </xf>
    <xf fontId="15" fillId="21" borderId="12" numFmtId="2" xfId="0" applyNumberFormat="1" applyFont="1" applyFill="1" applyBorder="1" applyAlignment="1">
      <alignment horizontal="center" vertical="center" wrapText="1"/>
    </xf>
    <xf fontId="15" fillId="21" borderId="12" numFmtId="160" xfId="0" applyNumberFormat="1" applyFont="1" applyFill="1" applyBorder="1" applyAlignment="1">
      <alignment horizontal="center" vertical="center" wrapText="1"/>
    </xf>
    <xf fontId="22" fillId="0" borderId="4" numFmtId="0" xfId="0" applyFont="1" applyBorder="1" applyAlignment="1">
      <alignment horizontal="center" vertical="center" wrapText="1"/>
    </xf>
    <xf fontId="22" fillId="0" borderId="5" numFmtId="0" xfId="0" applyFont="1" applyBorder="1" applyAlignment="1">
      <alignment horizontal="center" vertical="center" wrapText="1"/>
    </xf>
    <xf fontId="22" fillId="0" borderId="6" numFmtId="0" xfId="0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0" numFmtId="0" xfId="0" applyFont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18" fillId="14" borderId="1" numFmtId="0" xfId="0" applyFont="1" applyFill="1" applyBorder="1" applyAlignment="1">
      <alignment horizontal="left" vertical="center" wrapText="1"/>
    </xf>
    <xf fontId="18" fillId="14" borderId="2" numFmtId="0" xfId="0" applyFont="1" applyFill="1" applyBorder="1" applyAlignment="1">
      <alignment horizontal="left" vertical="center" wrapText="1"/>
    </xf>
    <xf fontId="18" fillId="14" borderId="3" numFmtId="0" xfId="0" applyFont="1" applyFill="1" applyBorder="1" applyAlignment="1">
      <alignment horizontal="left" vertical="center" wrapText="1"/>
    </xf>
    <xf fontId="22" fillId="0" borderId="7" numFmtId="0" xfId="0" applyFont="1" applyBorder="1" applyAlignment="1">
      <alignment horizontal="center" vertical="center" wrapText="1"/>
    </xf>
    <xf fontId="22" fillId="0" borderId="8" numFmtId="0" xfId="0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 wrapText="1"/>
    </xf>
    <xf fontId="18" fillId="20" borderId="1" numFmtId="0" xfId="0" applyFont="1" applyFill="1" applyBorder="1" applyAlignment="1">
      <alignment horizontal="left" vertical="center" wrapText="1"/>
    </xf>
    <xf fontId="18" fillId="20" borderId="2" numFmtId="0" xfId="0" applyFont="1" applyFill="1" applyBorder="1" applyAlignment="1">
      <alignment horizontal="left" vertical="center" wrapText="1"/>
    </xf>
    <xf fontId="19" fillId="20" borderId="3" numFmtId="0" xfId="0" applyFont="1" applyFill="1" applyBorder="1" applyAlignment="1">
      <alignment horizontal="left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2" numFmtId="2" xfId="0" applyNumberFormat="1" applyFont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10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left" wrapText="1"/>
    </xf>
    <xf fontId="4" fillId="21" borderId="0" numFmtId="0" xfId="0" applyFont="1" applyFill="1" applyAlignment="1">
      <alignment horizontal="center" vertical="center" wrapText="1"/>
    </xf>
    <xf fontId="0" fillId="8" borderId="0" numFmtId="0" xfId="0" applyFill="1"/>
    <xf fontId="15" fillId="8" borderId="4" numFmtId="0" xfId="0" applyFont="1" applyFill="1" applyBorder="1" applyAlignment="1">
      <alignment horizontal="center" vertical="center" wrapText="1"/>
    </xf>
    <xf fontId="0" fillId="8" borderId="6" numFmtId="0" xfId="0" applyFill="1" applyBorder="1" applyAlignment="1">
      <alignment horizontal="center" vertical="center" wrapText="1"/>
    </xf>
    <xf fontId="15" fillId="22" borderId="1" numFmtId="0" xfId="0" applyFont="1" applyFill="1" applyBorder="1" applyAlignment="1">
      <alignment horizontal="center" wrapText="1"/>
    </xf>
    <xf fontId="0" fillId="22" borderId="2" numFmtId="0" xfId="0" applyFill="1" applyBorder="1" applyAlignment="1">
      <alignment wrapText="1"/>
    </xf>
    <xf fontId="15" fillId="8" borderId="4" numFmtId="0" xfId="0" applyFont="1" applyFill="1" applyBorder="1" applyAlignment="1">
      <alignment horizontal="center" textRotation="90" vertical="center" wrapText="1"/>
    </xf>
    <xf fontId="15" fillId="8" borderId="6" numFmtId="0" xfId="0" applyFont="1" applyFill="1" applyBorder="1" applyAlignment="1">
      <alignment horizontal="center" textRotation="90" vertical="center" wrapText="1"/>
    </xf>
    <xf fontId="0" fillId="8" borderId="10" numFmtId="0" xfId="0" applyFill="1" applyBorder="1" applyAlignment="1">
      <alignment wrapText="1"/>
    </xf>
    <xf fontId="0" fillId="8" borderId="11" numFmtId="0" xfId="0" applyFill="1" applyBorder="1" applyAlignment="1">
      <alignment wrapText="1"/>
    </xf>
    <xf fontId="15" fillId="22" borderId="13" numFmtId="0" xfId="0" applyFont="1" applyFill="1" applyBorder="1" applyAlignment="1">
      <alignment horizontal="center" textRotation="90" vertical="center" wrapText="1"/>
    </xf>
    <xf fontId="23" fillId="13" borderId="4" numFmtId="0" xfId="0" applyFont="1" applyFill="1" applyBorder="1" applyAlignment="1">
      <alignment horizontal="center" textRotation="90" vertical="center" wrapText="1"/>
    </xf>
    <xf fontId="23" fillId="13" borderId="5" numFmtId="0" xfId="0" applyFont="1" applyFill="1" applyBorder="1" applyAlignment="1">
      <alignment horizontal="center" vertical="center" wrapText="1"/>
    </xf>
    <xf fontId="15" fillId="23" borderId="1" numFmtId="0" xfId="0" applyFont="1" applyFill="1" applyBorder="1" applyAlignment="1">
      <alignment horizontal="center" vertical="center" wrapText="1"/>
    </xf>
    <xf fontId="15" fillId="23" borderId="2" numFmtId="0" xfId="0" applyFont="1" applyFill="1" applyBorder="1" applyAlignment="1">
      <alignment horizontal="center" vertical="center" wrapText="1"/>
    </xf>
    <xf fontId="15" fillId="8" borderId="10" numFmtId="0" xfId="0" applyFont="1" applyFill="1" applyBorder="1" applyAlignment="1">
      <alignment horizontal="center" textRotation="90" vertical="center" wrapText="1"/>
    </xf>
    <xf fontId="15" fillId="8" borderId="11" numFmtId="0" xfId="0" applyFont="1" applyFill="1" applyBorder="1" applyAlignment="1">
      <alignment horizontal="center" textRotation="90" vertical="center" wrapText="1"/>
    </xf>
    <xf fontId="15" fillId="22" borderId="14" numFmtId="0" xfId="0" applyFont="1" applyFill="1" applyBorder="1" applyAlignment="1">
      <alignment horizontal="center" textRotation="90" vertical="center" wrapText="1"/>
    </xf>
    <xf fontId="23" fillId="13" borderId="10" numFmtId="0" xfId="0" applyFont="1" applyFill="1" applyBorder="1" applyAlignment="1">
      <alignment horizontal="center" textRotation="90" vertical="center" wrapText="1"/>
    </xf>
    <xf fontId="23" fillId="13" borderId="11" numFmtId="0" xfId="0" applyFont="1" applyFill="1" applyBorder="1" applyAlignment="1">
      <alignment horizontal="center" vertical="center" wrapText="1"/>
    </xf>
    <xf fontId="15" fillId="23" borderId="10" numFmtId="0" xfId="0" applyFont="1" applyFill="1" applyBorder="1" applyAlignment="1">
      <alignment horizontal="center" textRotation="90" vertical="center" wrapText="1"/>
    </xf>
    <xf fontId="15" fillId="23" borderId="7" numFmtId="0" xfId="0" applyFont="1" applyFill="1" applyBorder="1" applyAlignment="1">
      <alignment horizontal="center" wrapText="1"/>
    </xf>
    <xf fontId="0" fillId="23" borderId="8" numFmtId="0" xfId="0" applyFill="1" applyBorder="1" applyAlignment="1">
      <alignment horizontal="center" wrapText="1"/>
    </xf>
    <xf fontId="0" fillId="8" borderId="7" numFmtId="0" xfId="0" applyFill="1" applyBorder="1" applyAlignment="1">
      <alignment wrapText="1"/>
    </xf>
    <xf fontId="0" fillId="8" borderId="9" numFmtId="0" xfId="0" applyFill="1" applyBorder="1" applyAlignment="1">
      <alignment wrapText="1"/>
    </xf>
    <xf fontId="15" fillId="22" borderId="15" numFmtId="0" xfId="0" applyFont="1" applyFill="1" applyBorder="1" applyAlignment="1">
      <alignment horizontal="center" textRotation="90" vertical="center" wrapText="1"/>
    </xf>
    <xf fontId="23" fillId="13" borderId="7" numFmtId="0" xfId="0" applyFont="1" applyFill="1" applyBorder="1" applyAlignment="1">
      <alignment horizontal="center" textRotation="90" vertical="center" wrapText="1"/>
    </xf>
    <xf fontId="23" fillId="13" borderId="9" numFmtId="0" xfId="0" applyFont="1" applyFill="1" applyBorder="1" applyAlignment="1">
      <alignment horizontal="center" vertical="center" wrapText="1"/>
    </xf>
    <xf fontId="15" fillId="23" borderId="15" numFmtId="0" xfId="0" applyFont="1" applyFill="1" applyBorder="1" applyAlignment="1">
      <alignment horizontal="center" textRotation="90" vertical="center" wrapText="1"/>
    </xf>
    <xf fontId="15" fillId="23" borderId="12" numFmtId="0" xfId="0" applyFont="1" applyFill="1" applyBorder="1" applyAlignment="1">
      <alignment horizontal="center" textRotation="90" vertical="center" wrapText="1"/>
    </xf>
    <xf fontId="7" fillId="8" borderId="6" numFmtId="0" xfId="0" applyFont="1" applyFill="1" applyBorder="1" applyAlignment="1">
      <alignment horizontal="center" vertical="center" wrapText="1"/>
    </xf>
    <xf fontId="7" fillId="7" borderId="4" numFmtId="0" xfId="0" applyFont="1" applyFill="1" applyBorder="1" applyAlignment="1">
      <alignment horizontal="center" vertical="center" wrapText="1"/>
    </xf>
    <xf fontId="7" fillId="7" borderId="6" numFmtId="0" xfId="0" applyFont="1" applyFill="1" applyBorder="1" applyAlignment="1">
      <alignment horizontal="center" vertical="center" wrapText="1"/>
    </xf>
    <xf fontId="7" fillId="7" borderId="13" numFmtId="0" xfId="0" applyFont="1" applyFill="1" applyBorder="1" applyAlignment="1">
      <alignment horizontal="center"/>
    </xf>
    <xf fontId="7" fillId="7" borderId="13" numFmtId="0" xfId="0" applyFont="1" applyFill="1" applyBorder="1" applyAlignment="1">
      <alignment horizontal="center" vertical="center"/>
    </xf>
    <xf fontId="7" fillId="7" borderId="4" numFmtId="0" xfId="0" applyFont="1" applyFill="1" applyBorder="1" applyAlignment="1">
      <alignment horizontal="center" vertical="center"/>
    </xf>
    <xf fontId="7" fillId="7" borderId="4" numFmtId="0" xfId="0" applyFont="1" applyFill="1" applyBorder="1" applyAlignment="1">
      <alignment horizontal="center" wrapText="1"/>
    </xf>
    <xf fontId="7" fillId="7" borderId="6" numFmtId="0" xfId="0" applyFont="1" applyFill="1" applyBorder="1" applyAlignment="1">
      <alignment horizontal="center" wrapText="1"/>
    </xf>
    <xf fontId="7" fillId="8" borderId="7" numFmtId="0" xfId="0" applyFont="1" applyFill="1" applyBorder="1" applyAlignment="1">
      <alignment horizontal="center" vertical="center" wrapText="1"/>
    </xf>
    <xf fontId="7" fillId="8" borderId="9" numFmtId="0" xfId="0" applyFont="1" applyFill="1" applyBorder="1" applyAlignment="1">
      <alignment horizontal="center" vertical="center" wrapText="1"/>
    </xf>
    <xf fontId="7" fillId="11" borderId="7" numFmtId="2" xfId="0" applyNumberFormat="1" applyFont="1" applyFill="1" applyBorder="1" applyAlignment="1">
      <alignment horizontal="center" wrapText="1"/>
    </xf>
    <xf fontId="7" fillId="11" borderId="9" numFmtId="2" xfId="0" applyNumberFormat="1" applyFont="1" applyFill="1" applyBorder="1" applyAlignment="1">
      <alignment horizontal="center" wrapText="1"/>
    </xf>
    <xf fontId="7" fillId="11" borderId="15" numFmtId="2" xfId="0" applyNumberFormat="1" applyFont="1" applyFill="1" applyBorder="1" applyAlignment="1">
      <alignment horizontal="center"/>
    </xf>
    <xf fontId="15" fillId="11" borderId="15" numFmtId="2" xfId="0" applyNumberFormat="1" applyFont="1" applyFill="1" applyBorder="1" applyAlignment="1">
      <alignment horizontal="center"/>
    </xf>
    <xf fontId="15" fillId="9" borderId="15" numFmtId="2" xfId="0" applyNumberFormat="1" applyFont="1" applyFill="1" applyBorder="1" applyAlignment="1">
      <alignment horizontal="center" vertical="center"/>
    </xf>
    <xf fontId="15" fillId="9" borderId="7" numFmtId="0" xfId="0" applyFont="1" applyFill="1" applyBorder="1" applyAlignment="1">
      <alignment horizontal="center" vertical="center"/>
    </xf>
    <xf fontId="15" fillId="11" borderId="7" numFmtId="2" xfId="0" applyNumberFormat="1" applyFont="1" applyFill="1" applyBorder="1" applyAlignment="1">
      <alignment horizontal="center" wrapText="1"/>
    </xf>
    <xf fontId="15" fillId="11" borderId="9" numFmtId="2" xfId="0" applyNumberFormat="1" applyFont="1" applyFill="1" applyBorder="1" applyAlignment="1">
      <alignment horizontal="center" wrapText="1"/>
    </xf>
    <xf fontId="7" fillId="8" borderId="0" numFmtId="0" xfId="0" applyFont="1" applyFill="1" applyAlignment="1">
      <alignment horizontal="center" vertical="center" wrapText="1"/>
    </xf>
    <xf fontId="7" fillId="8" borderId="0" numFmtId="2" xfId="0" applyNumberFormat="1" applyFont="1" applyFill="1" applyAlignment="1">
      <alignment horizontal="center" vertical="center" wrapText="1"/>
    </xf>
    <xf fontId="7" fillId="8" borderId="0" numFmtId="2" xfId="0" applyNumberFormat="1" applyFont="1" applyFill="1" applyAlignment="1">
      <alignment horizontal="center"/>
    </xf>
    <xf fontId="7" fillId="8" borderId="0" numFmtId="160" xfId="0" applyNumberFormat="1" applyFont="1" applyFill="1" applyAlignment="1">
      <alignment horizontal="center" vertical="center" wrapText="1"/>
    </xf>
    <xf fontId="7" fillId="8" borderId="0" numFmtId="160" xfId="0" applyNumberFormat="1" applyFont="1" applyFill="1" applyAlignment="1">
      <alignment horizontal="center" vertical="center"/>
    </xf>
    <xf fontId="7" fillId="8" borderId="0" numFmtId="0" xfId="0" applyFont="1" applyFill="1" applyAlignment="1">
      <alignment horizontal="center" vertical="center"/>
    </xf>
    <xf fontId="16" fillId="8" borderId="0" numFmtId="0" xfId="0" applyFont="1" applyFill="1" applyAlignment="1">
      <alignment wrapText="1"/>
    </xf>
    <xf fontId="0" fillId="7" borderId="12" numFmtId="0" xfId="0" applyFill="1" applyBorder="1"/>
    <xf fontId="7" fillId="8" borderId="0" numFmtId="0" xfId="0" applyFont="1" applyFill="1" applyAlignment="1">
      <alignment wrapText="1"/>
    </xf>
    <xf fontId="0" fillId="11" borderId="12" numFmtId="0" xfId="0" applyFill="1" applyBorder="1"/>
    <xf fontId="0" fillId="8" borderId="0" numFmtId="0" xfId="0" applyFill="1" applyAlignment="1">
      <alignment wrapText="1"/>
    </xf>
    <xf fontId="0" fillId="9" borderId="12" numFmtId="0" xfId="0" applyFill="1" applyBorder="1"/>
    <xf fontId="7" fillId="0" borderId="1" numFmtId="0" xfId="0" applyFont="1" applyBorder="1" applyAlignment="1">
      <alignment horizontal="center" wrapText="1"/>
    </xf>
    <xf fontId="7" fillId="0" borderId="3" numFmtId="0" xfId="0" applyFont="1" applyBorder="1" applyAlignment="1">
      <alignment horizontal="center" wrapText="1"/>
    </xf>
    <xf fontId="15" fillId="4" borderId="2" numFmtId="0" xfId="0" applyFont="1" applyFill="1" applyBorder="1" applyAlignment="1">
      <alignment wrapText="1"/>
    </xf>
    <xf fontId="15" fillId="4" borderId="3" numFmtId="0" xfId="0" applyFont="1" applyFill="1" applyBorder="1" applyAlignment="1">
      <alignment wrapText="1"/>
    </xf>
    <xf fontId="15" fillId="4" borderId="1" numFmtId="0" xfId="0" applyFont="1" applyFill="1" applyBorder="1" applyAlignment="1">
      <alignment horizontal="center" wrapText="1"/>
    </xf>
    <xf fontId="15" fillId="4" borderId="3" numFmtId="0" xfId="0" applyFont="1" applyFill="1" applyBorder="1" applyAlignment="1">
      <alignment horizontal="center" wrapText="1"/>
    </xf>
    <xf fontId="24" fillId="21" borderId="0" numFmtId="0" xfId="0" applyFont="1" applyFill="1"/>
    <xf fontId="15" fillId="5" borderId="1" numFmtId="0" xfId="0" applyFont="1" applyFill="1" applyBorder="1" applyAlignment="1">
      <alignment wrapText="1"/>
    </xf>
    <xf fontId="15" fillId="5" borderId="2" numFmtId="0" xfId="0" applyFont="1" applyFill="1" applyBorder="1" applyAlignment="1">
      <alignment wrapText="1"/>
    </xf>
    <xf fontId="15" fillId="5" borderId="3" numFmtId="0" xfId="0" applyFont="1" applyFill="1" applyBorder="1" applyAlignment="1">
      <alignment wrapText="1"/>
    </xf>
    <xf fontId="15" fillId="5" borderId="1" numFmtId="2" xfId="0" applyNumberFormat="1" applyFont="1" applyFill="1" applyBorder="1" applyAlignment="1">
      <alignment horizontal="center" wrapText="1"/>
    </xf>
    <xf fontId="15" fillId="5" borderId="3" numFmtId="2" xfId="0" applyNumberFormat="1" applyFont="1" applyFill="1" applyBorder="1" applyAlignment="1">
      <alignment horizontal="center" wrapText="1"/>
    </xf>
    <xf fontId="15" fillId="15" borderId="2" numFmtId="0" xfId="0" applyFont="1" applyFill="1" applyBorder="1" applyAlignment="1">
      <alignment wrapText="1"/>
    </xf>
    <xf fontId="15" fillId="15" borderId="3" numFmtId="0" xfId="0" applyFont="1" applyFill="1" applyBorder="1" applyAlignment="1">
      <alignment wrapText="1"/>
    </xf>
    <xf fontId="15" fillId="15" borderId="1" numFmtId="0" xfId="0" applyFont="1" applyFill="1" applyBorder="1" applyAlignment="1">
      <alignment horizontal="center" wrapText="1"/>
    </xf>
    <xf fontId="15" fillId="15" borderId="3" numFmtId="0" xfId="0" applyFont="1" applyFill="1" applyBorder="1" applyAlignment="1">
      <alignment horizontal="center" wrapText="1"/>
    </xf>
    <xf fontId="0" fillId="21" borderId="0" numFmtId="0" xfId="0" applyFill="1"/>
    <xf fontId="15" fillId="7" borderId="1" numFmtId="0" xfId="0" applyFont="1" applyFill="1" applyBorder="1" applyAlignment="1">
      <alignment wrapText="1"/>
    </xf>
    <xf fontId="15" fillId="7" borderId="2" numFmtId="0" xfId="0" applyFont="1" applyFill="1" applyBorder="1" applyAlignment="1">
      <alignment wrapText="1"/>
    </xf>
    <xf fontId="15" fillId="7" borderId="3" numFmtId="0" xfId="0" applyFont="1" applyFill="1" applyBorder="1" applyAlignment="1">
      <alignment wrapText="1"/>
    </xf>
    <xf fontId="15" fillId="7" borderId="1" numFmtId="0" xfId="0" applyFont="1" applyFill="1" applyBorder="1" applyAlignment="1">
      <alignment horizontal="center" wrapText="1"/>
    </xf>
    <xf fontId="15" fillId="7" borderId="3" numFmtId="0" xfId="0" applyFont="1" applyFill="1" applyBorder="1" applyAlignment="1">
      <alignment horizontal="center" wrapText="1"/>
    </xf>
    <xf fontId="15" fillId="0" borderId="1" numFmtId="0" xfId="0" applyFont="1" applyBorder="1" applyAlignment="1">
      <alignment wrapText="1"/>
    </xf>
    <xf fontId="15" fillId="0" borderId="2" numFmtId="0" xfId="0" applyFont="1" applyBorder="1" applyAlignment="1">
      <alignment wrapText="1"/>
    </xf>
    <xf fontId="15" fillId="0" borderId="3" numFmtId="0" xfId="0" applyFont="1" applyBorder="1" applyAlignment="1">
      <alignment wrapText="1"/>
    </xf>
    <xf fontId="15" fillId="0" borderId="1" numFmtId="160" xfId="0" applyNumberFormat="1" applyFont="1" applyBorder="1" applyAlignment="1">
      <alignment horizontal="center" wrapText="1"/>
    </xf>
    <xf fontId="15" fillId="0" borderId="3" numFmtId="160" xfId="0" applyNumberFormat="1" applyFont="1" applyBorder="1" applyAlignment="1">
      <alignment horizontal="center" wrapText="1"/>
    </xf>
    <xf fontId="15" fillId="0" borderId="0" numFmtId="0" xfId="0" applyFont="1" applyAlignment="1">
      <alignment wrapText="1"/>
    </xf>
    <xf fontId="15" fillId="0" borderId="0" numFmtId="0" xfId="0" applyFont="1" applyAlignment="1">
      <alignment horizontal="center" wrapText="1"/>
    </xf>
    <xf fontId="15" fillId="24" borderId="1" numFmtId="0" xfId="0" applyFont="1" applyFill="1" applyBorder="1" applyAlignment="1">
      <alignment wrapText="1"/>
    </xf>
    <xf fontId="15" fillId="24" borderId="2" numFmtId="0" xfId="0" applyFont="1" applyFill="1" applyBorder="1" applyAlignment="1">
      <alignment wrapText="1"/>
    </xf>
    <xf fontId="15" fillId="24" borderId="3" numFmtId="0" xfId="0" applyFont="1" applyFill="1" applyBorder="1" applyAlignment="1">
      <alignment wrapText="1"/>
    </xf>
    <xf fontId="15" fillId="24" borderId="1" numFmtId="0" xfId="0" applyFont="1" applyFill="1" applyBorder="1" applyAlignment="1">
      <alignment horizontal="center" wrapText="1"/>
    </xf>
    <xf fontId="15" fillId="24" borderId="3" numFmtId="0" xfId="0" applyFont="1" applyFill="1" applyBorder="1" applyAlignment="1">
      <alignment horizontal="center" wrapText="1"/>
    </xf>
    <xf fontId="15" fillId="0" borderId="1" numFmtId="0" xfId="0" applyFont="1" applyBorder="1" applyAlignment="1">
      <alignment horizontal="center" wrapText="1"/>
    </xf>
    <xf fontId="15" fillId="0" borderId="3" numFmtId="0" xfId="0" applyFont="1" applyBorder="1" applyAlignment="1">
      <alignment horizontal="center" wrapText="1"/>
    </xf>
    <xf fontId="15" fillId="0" borderId="1" numFmtId="0" xfId="0" applyFont="1" applyBorder="1" applyAlignment="1">
      <alignment horizontal="right" wrapText="1"/>
    </xf>
    <xf fontId="0" fillId="0" borderId="2" numFmtId="0" xfId="0" applyBorder="1" applyAlignment="1">
      <alignment horizontal="right" wrapText="1"/>
    </xf>
    <xf fontId="0" fillId="0" borderId="3" numFmtId="0" xfId="0" applyBorder="1" applyAlignment="1">
      <alignment horizontal="right" wrapText="1"/>
    </xf>
    <xf fontId="0" fillId="0" borderId="3" numFmtId="0" xfId="0" applyBorder="1" applyAlignment="1">
      <alignment horizontal="center" wrapText="1"/>
    </xf>
    <xf fontId="15" fillId="24" borderId="1" numFmtId="160" xfId="0" applyNumberFormat="1" applyFont="1" applyFill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5" fillId="24" borderId="1" numFmtId="0" xfId="0" applyFont="1" applyFill="1" applyBorder="1" applyAlignment="1">
      <alignment horizontal="center" vertical="center" wrapText="1"/>
    </xf>
    <xf fontId="15" fillId="24" borderId="3" numFmtId="0" xfId="0" applyFont="1" applyFill="1" applyBorder="1" applyAlignment="1">
      <alignment horizontal="center" vertical="center" wrapText="1"/>
    </xf>
    <xf fontId="15" fillId="21" borderId="1" numFmtId="0" xfId="0" applyFont="1" applyFill="1" applyBorder="1" applyAlignment="1">
      <alignment horizontal="center" wrapText="1"/>
    </xf>
    <xf fontId="15" fillId="21" borderId="3" numFmtId="0" xfId="0" applyFont="1" applyFill="1" applyBorder="1" applyAlignment="1">
      <alignment horizontal="center" wrapText="1"/>
    </xf>
    <xf fontId="15" fillId="24" borderId="1" numFmtId="160" xfId="0" applyNumberFormat="1" applyFont="1" applyFill="1" applyBorder="1" applyAlignment="1">
      <alignment horizontal="center" wrapText="1"/>
    </xf>
    <xf fontId="15" fillId="24" borderId="3" numFmtId="160" xfId="0" applyNumberFormat="1" applyFont="1" applyFill="1" applyBorder="1" applyAlignment="1">
      <alignment horizontal="center" wrapText="1"/>
    </xf>
    <xf fontId="15" fillId="0" borderId="1" numFmtId="2" xfId="0" applyNumberFormat="1" applyFont="1" applyBorder="1" applyAlignment="1">
      <alignment horizontal="center" wrapText="1"/>
    </xf>
    <xf fontId="15" fillId="0" borderId="3" numFmtId="2" xfId="0" applyNumberFormat="1" applyFont="1" applyBorder="1" applyAlignment="1">
      <alignment horizontal="center" wrapText="1"/>
    </xf>
    <xf fontId="0" fillId="0" borderId="0" numFmtId="160" xfId="0" applyNumberFormat="1"/>
    <xf fontId="15" fillId="0" borderId="4" numFmtId="0" xfId="0" applyFont="1" applyBorder="1" applyAlignment="1">
      <alignment wrapText="1"/>
    </xf>
    <xf fontId="15" fillId="0" borderId="5" numFmtId="0" xfId="0" applyFont="1" applyBorder="1" applyAlignment="1">
      <alignment wrapText="1"/>
    </xf>
    <xf fontId="15" fillId="0" borderId="6" numFmtId="0" xfId="0" applyFont="1" applyBorder="1" applyAlignment="1">
      <alignment wrapText="1"/>
    </xf>
    <xf fontId="15" fillId="21" borderId="4" numFmtId="0" xfId="0" applyFont="1" applyFill="1" applyBorder="1" applyAlignment="1">
      <alignment horizontal="center" wrapText="1"/>
    </xf>
    <xf fontId="15" fillId="21" borderId="6" numFmtId="0" xfId="0" applyFont="1" applyFill="1" applyBorder="1" applyAlignment="1">
      <alignment horizontal="center" wrapText="1"/>
    </xf>
    <xf fontId="15" fillId="0" borderId="4" numFmtId="160" xfId="0" applyNumberFormat="1" applyFont="1" applyBorder="1" applyAlignment="1">
      <alignment horizontal="center" wrapText="1"/>
    </xf>
    <xf fontId="15" fillId="0" borderId="6" numFmtId="160" xfId="0" applyNumberFormat="1" applyFont="1" applyBorder="1" applyAlignment="1">
      <alignment horizontal="center" wrapText="1"/>
    </xf>
    <xf fontId="15" fillId="24" borderId="2" numFmtId="0" xfId="0" applyFont="1" applyFill="1" applyBorder="1" applyAlignment="1">
      <alignment horizontal="center" wrapText="1"/>
    </xf>
    <xf fontId="0" fillId="24" borderId="2" numFmtId="0" xfId="0" applyFill="1" applyBorder="1" applyAlignment="1">
      <alignment horizontal="center" wrapText="1"/>
    </xf>
    <xf fontId="0" fillId="24" borderId="3" numFmtId="0" xfId="0" applyFill="1" applyBorder="1" applyAlignment="1">
      <alignment horizontal="center" wrapText="1"/>
    </xf>
    <xf fontId="15" fillId="21" borderId="7" numFmtId="0" xfId="0" applyFont="1" applyFill="1" applyBorder="1" applyAlignment="1">
      <alignment wrapText="1"/>
    </xf>
    <xf fontId="15" fillId="21" borderId="8" numFmtId="0" xfId="0" applyFont="1" applyFill="1" applyBorder="1" applyAlignment="1">
      <alignment wrapText="1"/>
    </xf>
    <xf fontId="15" fillId="21" borderId="9" numFmtId="0" xfId="0" applyFont="1" applyFill="1" applyBorder="1" applyAlignment="1">
      <alignment wrapText="1"/>
    </xf>
    <xf fontId="15" fillId="0" borderId="7" numFmtId="160" xfId="0" applyNumberFormat="1" applyFont="1" applyBorder="1" applyAlignment="1">
      <alignment horizontal="center" wrapText="1"/>
    </xf>
    <xf fontId="15" fillId="0" borderId="9" numFmtId="160" xfId="0" applyNumberFormat="1" applyFont="1" applyBorder="1" applyAlignment="1">
      <alignment horizontal="center" wrapText="1"/>
    </xf>
    <xf fontId="15" fillId="0" borderId="2" numFmtId="0" xfId="0" applyFont="1" applyBorder="1" applyAlignment="1">
      <alignment horizontal="center" wrapText="1"/>
    </xf>
    <xf fontId="15" fillId="0" borderId="12" numFmtId="160" xfId="0" applyNumberFormat="1" applyFont="1" applyBorder="1" applyAlignment="1">
      <alignment horizontal="center" wrapText="1"/>
    </xf>
    <xf fontId="15" fillId="0" borderId="1" numFmtId="0" xfId="0" applyFont="1" applyBorder="1" applyAlignment="1">
      <alignment horizontal="left" wrapText="1"/>
    </xf>
    <xf fontId="15" fillId="0" borderId="2" numFmtId="0" xfId="0" applyFont="1" applyBorder="1" applyAlignment="1">
      <alignment horizontal="left" wrapText="1"/>
    </xf>
    <xf fontId="15" fillId="0" borderId="3" numFmtId="0" xfId="0" applyFont="1" applyBorder="1" applyAlignment="1">
      <alignment horizontal="left" wrapText="1"/>
    </xf>
    <xf fontId="7" fillId="0" borderId="3" numFmtId="0" xfId="0" applyFont="1" applyBorder="1" applyAlignment="1">
      <alignment horizontal="center"/>
    </xf>
    <xf fontId="15" fillId="0" borderId="12" numFmtId="0" xfId="0" applyFont="1" applyBorder="1" applyAlignment="1">
      <alignment horizontal="center"/>
    </xf>
    <xf fontId="15" fillId="21" borderId="12" numFmtId="0" xfId="0" applyFont="1" applyFill="1" applyBorder="1" applyAlignment="1">
      <alignment horizontal="center"/>
    </xf>
    <xf fontId="7" fillId="21" borderId="3" numFmtId="0" xfId="0" applyFont="1" applyFill="1" applyBorder="1" applyAlignment="1">
      <alignment horizontal="center"/>
    </xf>
    <xf fontId="15" fillId="25" borderId="1" numFmtId="0" xfId="0" applyFont="1" applyFill="1" applyBorder="1" applyAlignment="1">
      <alignment wrapText="1"/>
    </xf>
    <xf fontId="0" fillId="25" borderId="2" numFmtId="0" xfId="0" applyFill="1" applyBorder="1" applyAlignment="1">
      <alignment wrapText="1"/>
    </xf>
    <xf fontId="0" fillId="25" borderId="3" numFmtId="0" xfId="0" applyFill="1" applyBorder="1" applyAlignment="1">
      <alignment wrapText="1"/>
    </xf>
    <xf fontId="7" fillId="25" borderId="12" numFmtId="0" xfId="0" applyFont="1" applyFill="1" applyBorder="1" applyAlignment="1">
      <alignment horizontal="center" wrapText="1"/>
    </xf>
    <xf fontId="25" fillId="0" borderId="0" numFmtId="0" xfId="0" applyFont="1" applyAlignment="1">
      <alignment horizontal="center" wrapText="1"/>
    </xf>
    <xf fontId="14" fillId="0" borderId="1" numFmtId="0" xfId="0" applyFont="1" applyBorder="1" applyAlignment="1">
      <alignment wrapText="1"/>
    </xf>
    <xf fontId="14" fillId="0" borderId="2" numFmtId="0" xfId="0" applyFont="1" applyBorder="1" applyAlignment="1">
      <alignment wrapText="1"/>
    </xf>
    <xf fontId="14" fillId="0" borderId="3" numFmtId="0" xfId="0" applyFont="1" applyBorder="1" applyAlignment="1">
      <alignment wrapText="1"/>
    </xf>
    <xf fontId="26" fillId="0" borderId="1" numFmtId="0" xfId="0" applyFont="1" applyBorder="1" applyAlignment="1">
      <alignment wrapText="1"/>
    </xf>
    <xf fontId="14" fillId="0" borderId="1" numFmtId="0" xfId="0" applyFont="1" applyBorder="1" applyAlignment="1">
      <alignment horizontal="left" wrapText="1"/>
    </xf>
    <xf fontId="14" fillId="0" borderId="2" numFmtId="0" xfId="0" applyFont="1" applyBorder="1" applyAlignment="1">
      <alignment horizontal="left" wrapText="1"/>
    </xf>
    <xf fontId="14" fillId="0" borderId="3" numFmtId="0" xfId="0" applyFont="1" applyBorder="1" applyAlignment="1">
      <alignment horizontal="left" wrapText="1"/>
    </xf>
    <xf fontId="0" fillId="0" borderId="2" numFmtId="0" xfId="0" applyBorder="1" applyAlignment="1">
      <alignment wrapText="1"/>
    </xf>
    <xf fontId="14" fillId="0" borderId="2" numFmtId="0" xfId="0" applyFont="1" applyBorder="1" applyAlignment="1">
      <alignment vertical="center" wrapText="1"/>
    </xf>
    <xf fontId="0" fillId="0" borderId="0" numFmtId="0" xfId="0" applyAlignment="1">
      <alignment horizontal="center"/>
    </xf>
    <xf fontId="27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4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view3D>
      <c:rAngAx val="1"/>
    </c:view3D>
    <c:sideWall>
      <c:spPr bwMode="auto">
        <a:prstGeom prst="rect">
          <a:avLst/>
        </a:prstGeom>
        <a:noFill/>
        <a:ln>
          <a:noFill/>
        </a:ln>
      </c:spPr>
    </c:sideWall>
    <c:backWall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055721391288552783"/>
          <c:y val="0.2215029314267867"/>
          <c:w val="0.98885572174227265"/>
          <c:h val="0.74764842072172688"/>
        </c:manualLayout>
      </c:layout>
      <c:bar3DChart>
        <c:barDir val="col"/>
        <c:grouping val="percentStacked"/>
        <c:varyColors val="0"/>
        <c:ser>
          <c:idx val="1"/>
          <c:order val="0"/>
          <c:tx>
            <c:v xml:space="preserve">В форме электронного документа</c:v>
          </c:tx>
          <c:spPr bwMode="auto">
            <a:prstGeom prst="rect">
              <a:avLst/>
            </a:prstGeom>
            <a:solidFill>
              <a:srgbClr val="C00000"/>
            </a:solidFill>
          </c:spPr>
          <c:dLbls>
            <c:dLbl>
              <c:idx val="0"/>
              <c:layout>
                <c:manualLayout>
                  <c:x val="0.014707237366356381"/>
                  <c:y val="-0.02543840804013967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27851402460661361"/>
                  <c:y val="-0.01252301844187027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22490121454297986"/>
                  <c:y val="-0.01565366177971736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16242939117627336"/>
                  <c:y val="-0.003228869654091458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 xml:space="preserve">'Автоматические данные'!$H$4:$M$4</c:f>
              <c:numCache>
                <c:formatCode>General</c:formatCode>
                <c:ptCount val="6"/>
                <c:pt idx="0">
                  <c:v>13</c:v>
                </c:pt>
                <c:pt idx="2">
                  <c:v>8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 xml:space="preserve">В письменной форме</c:v>
          </c:tx>
          <c:spPr bwMode="auto">
            <a:prstGeom prst="rect">
              <a:avLst/>
            </a:prstGeom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0.012238992918008238"/>
                  <c:y val="0.02905957264511788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30636490558216812"/>
                  <c:y val="0.08091801594858216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6920181160641628"/>
                  <c:y val="0.1161411702491441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32485878235254562"/>
                  <c:y val="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 xml:space="preserve">'Автоматические данные'!$H$5:$M$5</c:f>
              <c:numCache>
                <c:formatCode>General</c:formatCode>
                <c:ptCount val="6"/>
                <c:pt idx="0">
                  <c:v>3</c:v>
                </c:pt>
                <c:pt idx="2">
                  <c:v>4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 xml:space="preserve">В устной форме</c:v>
          </c:tx>
          <c:spPr bwMode="auto">
            <a:prstGeom prst="rect">
              <a:avLst/>
            </a:prstGeom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0.022399965423128203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12693066956257939"/>
                  <c:y val="0.11017996499091715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048326276744325948"/>
                  <c:y val="0.074564007256058509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 </a:t>
                    </a:r>
                    <a:r>
                      <a:rPr lang="ru-RU"/>
                      <a:t>квартал 2016 г.</a:t>
                    </a:r>
                    <a:br>
                      <a:rPr lang="ru-RU"/>
                    </a:br>
                    <a:r>
                      <a:rPr lang="ru-RU"/>
                      <a:t>0</a:t>
                    </a:r>
                    <a:endParaRPr/>
                  </a:p>
                </c:rich>
              </c:tx>
            </c:dLbl>
            <c:dLbl>
              <c:idx val="4"/>
              <c:layout>
                <c:manualLayout>
                  <c:x val="0.03102065780404031"/>
                  <c:y val="0.01937296368284370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0" i="0" u="none" strike="noStrike"/>
                      <a:t>II </a:t>
                    </a:r>
                    <a:r>
                      <a:rPr lang="ru-RU" sz="1400" b="0" i="0" u="none" strike="noStrike"/>
                      <a:t>квартал 2015 г.</a:t>
                    </a:r>
                    <a:r>
                      <a:rPr lang="ru-RU" sz="1400" b="0" i="0" u="none" strike="noStrike"/>
                      <a:t> </a:t>
                    </a:r>
                    <a:br>
                      <a:rPr lang="en-US"/>
                    </a:br>
                    <a:r>
                      <a:rPr lang="en-US"/>
                      <a:t>16</a:t>
                    </a:r>
                    <a:endParaRPr/>
                  </a:p>
                </c:rich>
              </c:tx>
            </c:dLbl>
            <c:separator xml:space="preserve">
</c:separator>
            <c:showBubbleSize val="0"/>
            <c:showCatName val="1"/>
            <c:showLeaderLines val="0"/>
            <c:showLegendKey val="1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 xml:space="preserve"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1"/>
        </c:dLbls>
        <c:gapWidth val="0"/>
        <c:gapDepth val="133"/>
        <c:shape val="box"/>
        <c:axId val="127805696"/>
        <c:axId val="127827968"/>
      </c:bar3DChart>
      <c:catAx>
        <c:axId val="127805696"/>
        <c:scaling>
          <c:orientation val="minMax"/>
        </c:scaling>
        <c:delete val="1"/>
        <c:axPos val="b"/>
        <c:majorTickMark val="none"/>
        <c:minorTickMark val="none"/>
        <c:tickLblPos val="none"/>
        <c:crossAx val="127827968"/>
        <c:crosses val="autoZero"/>
        <c:auto val="1"/>
        <c:lblAlgn val="ctr"/>
        <c:lblOffset val="100"/>
        <c:noMultiLvlLbl val="0"/>
      </c:catAx>
      <c:valAx>
        <c:axId val="1278279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127805696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.0031020657804040393"/>
          <c:y val="0.00045356720180308508"/>
          <c:w val="0.9931266038534986"/>
          <c:h val="0.19376650187566821"/>
        </c:manualLayout>
      </c:layout>
      <c:overlay val="0"/>
      <c:spPr bwMode="auto">
        <a:prstGeom prst="rect">
          <a:avLst/>
        </a:prstGeom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3">
        <a:lumMod val="20000"/>
        <a:lumOff val="80000"/>
      </a:schemeClr>
    </a:solidFill>
    <a:ln>
      <a:noFill/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lineChart>
        <c:grouping val="standard"/>
        <c:varyColors val="0"/>
        <c:ser>
          <c:idx val="0"/>
          <c:order val="0"/>
          <c:tx>
            <c:strRef>
              <c:f>Обзор!$A$109</c:f>
              <c:strCache>
                <c:ptCount val="1"/>
                <c:pt idx="0">
                  <c:v xml:space="preserve">III квартал 2021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 xml:space="preserve">III квартал 2020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 xml:space="preserve">II квартал 2021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127841408"/>
        <c:axId val="127842944"/>
      </c:lineChart>
      <c:catAx>
        <c:axId val="127841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27842944"/>
        <c:crosses val="autoZero"/>
        <c:auto val="1"/>
        <c:lblAlgn val="ctr"/>
        <c:lblOffset val="100"/>
        <c:noMultiLvlLbl val="0"/>
      </c:catAx>
      <c:valAx>
        <c:axId val="127842944"/>
        <c:scaling>
          <c:orientation val="minMax"/>
        </c:scaling>
        <c:delete val="0"/>
        <c:axPos val="l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127841408"/>
        <c:crosses val="autoZero"/>
        <c:crossBetween val="between"/>
      </c:valAx>
      <c:spPr bwMode="auto">
        <a:prstGeom prst="rect">
          <a:avLst/>
        </a:prstGeom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9BBB59">
        <a:lumMod val="40000"/>
        <a:lumOff val="60000"/>
      </a:srgbClr>
    </a:solidFill>
  </c:spPr>
  <c:printSettings>
    <c:headerFooter/>
    <c:pageMargins l="0.70000000000000062" r="0.70000000000000062" t="0.75000000000001033" b="0.750000000000010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>
        <c:manualLayout>
          <c:layoutTarget val="inner"/>
          <c:xMode val="edge"/>
          <c:yMode val="edge"/>
          <c:x val="0.074160860389825722"/>
          <c:y val="0.2131559491149152"/>
          <c:w val="0.87949915415903046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 xml:space="preserve"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0.0028763476074863442"/>
                  <c:y val="-0.094557776666585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4153578688824072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18.75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 xml:space="preserve"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0.0028764816145260982"/>
                  <c:y val="-0.04153578688824072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6527052225294967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"/>
                  <c:y val="-0.05340315457059517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81.25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 xml:space="preserve"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0.0057529632290522024"/>
                  <c:y val="-0.0356021030470636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8308809269672309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128087936"/>
        <c:axId val="128089472"/>
      </c:lineChart>
      <c:catAx>
        <c:axId val="1280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28089472"/>
        <c:crosses val="autoZero"/>
        <c:lblAlgn val="ctr"/>
        <c:lblOffset val="100"/>
        <c:noMultiLvlLbl val="0"/>
      </c:catAx>
      <c:valAx>
        <c:axId val="128089472"/>
        <c:scaling>
          <c:orientation val="minMax"/>
        </c:scaling>
        <c:delete val="0"/>
        <c:axPos val="l"/>
        <c:majorGridlines>
          <c:spPr bwMode="auto"/>
        </c:majorGridlines>
        <c:numFmt formatCode="0.00" sourceLinked="1"/>
        <c:majorTickMark val="out"/>
        <c:minorTickMark val="none"/>
        <c:tickLblPos val="nextTo"/>
        <c:spPr bwMode="auto">
          <a:ln w="38100"/>
        </c:spPr>
        <c:crossAx val="128087936"/>
        <c:crosses val="autoZero"/>
        <c:crossBetween val="between"/>
      </c:valAx>
      <c:spPr bwMode="auto"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0.012141470348684494"/>
          <c:y val="0.032075485994125415"/>
          <c:w val="0.9670876144590691"/>
          <c:h val="0.14580704568081509"/>
        </c:manualLayout>
      </c:layout>
      <c:overlay val="0"/>
      <c:spPr bwMode="auto">
        <a:prstGeom prst="rect">
          <a:avLst/>
        </a:prstGeom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20000"/>
        <a:lumOff val="80000"/>
      </a:schemeClr>
    </a:solidFill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11</c:v>
                </c:pt>
                <c:pt idx="1">
                  <c:v>10</c:v>
                </c:pt>
                <c:pt idx="2">
                  <c:v>20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 xml:space="preserve">Предложение 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 xml:space="preserve">Не обращение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axId val="128133760"/>
        <c:axId val="128151936"/>
      </c:barChart>
      <c:catAx>
        <c:axId val="128133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28151936"/>
        <c:crosses val="autoZero"/>
        <c:auto val="1"/>
        <c:lblAlgn val="ctr"/>
        <c:lblOffset val="100"/>
        <c:noMultiLvlLbl val="0"/>
      </c:catAx>
      <c:valAx>
        <c:axId val="128151936"/>
        <c:scaling>
          <c:orientation val="minMax"/>
        </c:scaling>
        <c:delete val="0"/>
        <c:axPos val="l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128133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>
        <c:manualLayout>
          <c:layoutTarget val="inner"/>
          <c:xMode val="edge"/>
          <c:yMode val="edge"/>
          <c:x val="0.18020773794368833"/>
          <c:y val="0.28401924759405145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3594194843292933"/>
                  <c:y val="-0.06081044036162150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78431372549019607"/>
                  <c:y val="-0.052646835812190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1254901960784314"/>
                  <c:y val="0.007407407407407409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1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68.75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 xml:space="preserve"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3005959549173998"/>
                  <c:y val="-0.06375794692330151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56470607305426933"/>
                  <c:y val="-0.09860396617089885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3137254901960785"/>
                  <c:y val="-0.0645141440653251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0129319129226526"/>
                  <c:y val="0.001357247010790346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21960832663254212"/>
                  <c:y val="0.02357917760280007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6.25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 xml:space="preserve"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3315135996196424"/>
                  <c:y val="-0.0740740740740740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15686274509803921"/>
                  <c:y val="-0.03703703703703705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40548592244240553"/>
                  <c:y val="-0.02962962962962985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128191872"/>
        <c:axId val="128205952"/>
      </c:lineChart>
      <c:catAx>
        <c:axId val="128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28205952"/>
        <c:crosses val="autoZero"/>
        <c:lblAlgn val="ctr"/>
        <c:lblOffset val="100"/>
        <c:noMultiLvlLbl val="0"/>
      </c:catAx>
      <c:valAx>
        <c:axId val="128205952"/>
        <c:scaling>
          <c:orientation val="minMax"/>
        </c:scaling>
        <c:delete val="0"/>
        <c:axPos val="l"/>
        <c:majorGridlines>
          <c:spPr bwMode="auto"/>
        </c:majorGridlines>
        <c:numFmt formatCode="0.00" sourceLinked="1"/>
        <c:majorTickMark val="out"/>
        <c:minorTickMark val="none"/>
        <c:tickLblPos val="nextTo"/>
        <c:crossAx val="128191872"/>
        <c:crosses val="autoZero"/>
        <c:crossBetween val="between"/>
      </c:valAx>
      <c:spPr bwMode="auto">
        <a:prstGeom prst="rect">
          <a:avLst/>
        </a:prstGeom>
        <a:noFill/>
      </c:spPr>
    </c:plotArea>
    <c:legend>
      <c:legendPos val="t"/>
      <c:layout>
        <c:manualLayout>
          <c:xMode val="edge"/>
          <c:yMode val="edge"/>
          <c:x val="0.012141470348684503"/>
          <c:y val="0.032075485994125415"/>
          <c:w val="0.9730685153782026"/>
          <c:h val="0.12391587624858764"/>
        </c:manualLayout>
      </c:layout>
      <c:overlay val="0"/>
      <c:spPr bwMode="auto">
        <a:prstGeom prst="rect">
          <a:avLst/>
        </a:prstGeom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1.1151960784313726" r="0.70000000000000062" t="0.75000000000000133" b="0.750000000000001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374"/>
          <c:y val="0.074487850949994133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 xml:space="preserve">Покеазатель активности</c:v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 xml:space="preserve">III квартал 2021 г.</c:v>
                </c:pt>
                <c:pt idx="1">
                  <c:v xml:space="preserve">III квартал 2020 г.</c:v>
                </c:pt>
                <c:pt idx="2">
                  <c:v xml:space="preserve">II квартал 2021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0.2510721565685968</c:v>
                </c:pt>
                <c:pt idx="1">
                  <c:v>0.18830411742644762</c:v>
                </c:pt>
                <c:pt idx="2">
                  <c:v>0.015544266963458536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marker val="1"/>
        <c:smooth val="0"/>
        <c:axId val="128246528"/>
        <c:axId val="128248064"/>
      </c:lineChart>
      <c:catAx>
        <c:axId val="128246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8248064"/>
        <c:crosses val="autoZero"/>
        <c:auto val="1"/>
        <c:lblAlgn val="ctr"/>
        <c:lblOffset val="100"/>
        <c:noMultiLvlLbl val="0"/>
      </c:catAx>
      <c:valAx>
        <c:axId val="128248064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crossAx val="128246528"/>
        <c:crosses val="autoZero"/>
        <c:crossBetween val="between"/>
      </c:valAx>
      <c:spPr bwMode="auto">
        <a:prstGeom prst="rect">
          <a:avLst/>
        </a:prstGeom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4F81BD">
        <a:lumMod val="20000"/>
        <a:lumOff val="80000"/>
      </a:srgbClr>
    </a:solidFill>
  </c:spPr>
  <c:printSettings>
    <c:headerFooter/>
    <c:pageMargins l="0.70000000000000062" r="0.70000000000000062" t="0.75000000000001033" b="0.750000000000010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view3D>
      <c:perspective val="30"/>
    </c:view3D>
    <c:plotArea>
      <c:layout>
        <c:manualLayout>
          <c:layoutTarget val="inner"/>
          <c:xMode val="edge"/>
          <c:yMode val="edge"/>
          <c:x val="0.14945878340583024"/>
          <c:y val="0.0513585977626181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 xml:space="preserve">'Автоматические данные'!$H$3</c:f>
              <c:strCache>
                <c:ptCount val="1"/>
                <c:pt idx="0">
                  <c:v xml:space="preserve"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0.011274888687859143"/>
                  <c:y val="0.1580197589370791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</c:dLbls>
          <c:val>
            <c:numRef>
              <c:f xml:space="preserve"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 xml:space="preserve">'Автоматические данные'!$J$3</c:f>
              <c:strCache>
                <c:ptCount val="1"/>
                <c:pt idx="0">
                  <c:v xml:space="preserve">III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0.013991770635438059"/>
                  <c:y val="0.03513197625483001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 xml:space="preserve">'Автоматические данные'!$L$3</c:f>
              <c:strCache>
                <c:ptCount val="1"/>
                <c:pt idx="0">
                  <c:v xml:space="preserve">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0.019349596716532406"/>
                  <c:y val="0.0361736747511730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данные'!$L$18</c:f>
              <c:numCache>
                <c:formatCode>0.000</c:formatCode>
                <c:ptCount val="1"/>
                <c:pt idx="0">
                  <c:v>4.545454545454546</c:v>
                </c:pt>
              </c:numCache>
            </c:numRef>
          </c:val>
          <c:shape val="box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208"/>
        <c:gapDepth val="183"/>
        <c:shape val="cylinder"/>
        <c:axId val="128300928"/>
        <c:axId val="128302464"/>
      </c:bar3DChart>
      <c:catAx>
        <c:axId val="128300928"/>
        <c:scaling>
          <c:orientation val="minMax"/>
        </c:scaling>
        <c:delete val="1"/>
        <c:axPos val="b"/>
        <c:majorTickMark val="out"/>
        <c:minorTickMark val="none"/>
        <c:tickLblPos val="none"/>
        <c:crossAx val="128302464"/>
        <c:crosses val="autoZero"/>
        <c:auto val="1"/>
        <c:lblAlgn val="ctr"/>
        <c:lblOffset val="100"/>
        <c:noMultiLvlLbl val="0"/>
      </c:catAx>
      <c:valAx>
        <c:axId val="128302464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83009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2">
        <a:lumMod val="90000"/>
      </a:schemeClr>
    </a:solidFill>
  </c:spPr>
  <c:printSettings>
    <c:headerFooter/>
    <c:pageMargins l="0.70000000000000062" r="0.70000000000000062" t="0.75000000000001432" b="0.75000000000001432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26"/>
    </mc:Choice>
    <mc:Fallback>
      <c:style val="26"/>
    </mc:Fallback>
  </mc:AlternateContent>
  <c:chart>
    <c:view3D>
      <c:rAngAx val="1"/>
    </c:view3D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 xml:space="preserve">'Автоматические данные'!$H$3</c:f>
              <c:strCache>
                <c:ptCount val="1"/>
                <c:pt idx="0">
                  <c:v xml:space="preserve"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0.0083334368537636219"/>
                  <c:y val="-0.0235450836562847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</c:dLbls>
          <c:val>
            <c:numRef>
              <c:f xml:space="preserve"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 xml:space="preserve">'Автоматические данные'!$J$3</c:f>
              <c:strCache>
                <c:ptCount val="1"/>
                <c:pt idx="0">
                  <c:v xml:space="preserve">III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0.0042297180027437136"/>
                  <c:y val="0.1277337903814177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1"/>
            <c:showVal val="1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</c:dLbls>
          <c:val>
            <c:numRef>
              <c:f xml:space="preserve"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 xml:space="preserve">'Автоматические данные'!$L$3</c:f>
              <c:strCache>
                <c:ptCount val="1"/>
                <c:pt idx="0">
                  <c:v xml:space="preserve">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0.023547897804293682"/>
                  <c:y val="-0.002244935356352444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cylinder"/>
        <c:axId val="128412672"/>
        <c:axId val="128434944"/>
      </c:bar3DChart>
      <c:catAx>
        <c:axId val="128412672"/>
        <c:scaling>
          <c:orientation val="minMax"/>
        </c:scaling>
        <c:delete val="1"/>
        <c:axPos val="b"/>
        <c:majorTickMark val="out"/>
        <c:minorTickMark val="none"/>
        <c:tickLblPos val="none"/>
        <c:crossAx val="128434944"/>
        <c:crosses val="autoZero"/>
        <c:auto val="1"/>
        <c:lblAlgn val="ctr"/>
        <c:lblOffset val="100"/>
        <c:noMultiLvlLbl val="0"/>
      </c:catAx>
      <c:valAx>
        <c:axId val="128434944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crossAx val="128412672"/>
        <c:crosses val="autoZero"/>
        <c:crossBetween val="between"/>
      </c:valAx>
      <c:spPr bwMode="auto">
        <a:prstGeom prst="rect">
          <a:avLst/>
        </a:prstGeom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9BBB59">
        <a:lumMod val="20000"/>
        <a:lumOff val="80000"/>
      </a:srgbClr>
    </a:solidFill>
    <a:ln>
      <a:noFill/>
    </a:ln>
  </c:spPr>
  <c:printSettings>
    <c:headerFooter/>
    <c:pageMargins l="0.70000000000000062" r="0.70000000000000062" t="0.75000000000001432" b="0.75000000000001432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chart" Target="../charts/chart1.xml" /><Relationship Id="rId3" Type="http://schemas.openxmlformats.org/officeDocument/2006/relationships/chart" Target="../charts/chart2.xml" /><Relationship Id="rId4" Type="http://schemas.openxmlformats.org/officeDocument/2006/relationships/chart" Target="../charts/chart3.xml" /><Relationship Id="rId5" Type="http://schemas.openxmlformats.org/officeDocument/2006/relationships/chart" Target="../charts/chart4.xml" /><Relationship Id="rId6" Type="http://schemas.openxmlformats.org/officeDocument/2006/relationships/chart" Target="../charts/chart5.xml" /><Relationship Id="rId7" Type="http://schemas.openxmlformats.org/officeDocument/2006/relationships/chart" Target="../charts/chart6.xml" /><Relationship Id="rId8" Type="http://schemas.openxmlformats.org/officeDocument/2006/relationships/chart" Target="../charts/chart7.xml" /><Relationship Id="rId9" Type="http://schemas.openxmlformats.org/officeDocument/2006/relationships/chart" Target="../charts/chart8.xml" /><Relationship Id="rId10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369793</xdr:rowOff>
    </xdr:to>
    <xdr:pic>
      <xdr:nvPicPr>
        <xdr:cNvPr id="4" name="Рисунок 18" descr="9065857.jpg" hidden="0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>
      <xdr:nvSpPr>
        <xdr:cNvPr id="5" name="TextBox 5" hidden="0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twoCell">
    <xdr:from>
      <xdr:col>0</xdr:col>
      <xdr:colOff>0</xdr:colOff>
      <xdr:row>0</xdr:row>
      <xdr:rowOff>13608</xdr:rowOff>
    </xdr:from>
    <xdr:to>
      <xdr:col>12</xdr:col>
      <xdr:colOff>625928</xdr:colOff>
      <xdr:row>30</xdr:row>
      <xdr:rowOff>381000</xdr:rowOff>
    </xdr:to>
    <xdr:sp>
      <xdr:nvSpPr>
        <xdr:cNvPr id="6" name="TextBox 6" hidden="0"/>
        <xdr:cNvSpPr txBox="1"/>
      </xdr:nvSpPr>
      <xdr:spPr bwMode="auto"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defRPr/>
          </a:pPr>
          <a:r>
            <a:rPr lang="ru-RU" sz="3000"/>
            <a:t>	</a:t>
          </a:r>
          <a:endParaRPr/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twoCell">
    <xdr:from>
      <xdr:col>0</xdr:col>
      <xdr:colOff>256759</xdr:colOff>
      <xdr:row>112</xdr:row>
      <xdr:rowOff>60902</xdr:rowOff>
    </xdr:from>
    <xdr:to>
      <xdr:col>6</xdr:col>
      <xdr:colOff>240195</xdr:colOff>
      <xdr:row>132</xdr:row>
      <xdr:rowOff>184167</xdr:rowOff>
    </xdr:to>
    <xdr:graphicFrame>
      <xdr:nvGraphicFramePr>
        <xdr:cNvPr id="7" name="Диаграмма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>
      <xdr:nvGraphicFramePr>
        <xdr:cNvPr id="8" name="Диаграмма 9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>
      <xdr:nvGraphicFramePr>
        <xdr:cNvPr id="9" name="Диаграмма 10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>
      <xdr:nvGraphicFramePr>
        <xdr:cNvPr id="10" name="Диаграмма 1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twoCell"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>
      <xdr:nvGraphicFramePr>
        <xdr:cNvPr id="11" name="Диаграмма 1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twoCell"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22410</xdr:rowOff>
    </xdr:to>
    <xdr:graphicFrame>
      <xdr:nvGraphicFramePr>
        <xdr:cNvPr id="12" name="Диаграмма 1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twoCell"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>
      <xdr:nvGraphicFramePr>
        <xdr:cNvPr id="13" name="Диаграмма 1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twoCell"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>
      <xdr:nvGraphicFramePr>
        <xdr:cNvPr id="14" name="Диаграмма 16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>
      <xdr:nvSpPr>
        <xdr:cNvPr id="15" name="TextBox 17" hidden="0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456342</xdr:colOff>
      <xdr:row>11</xdr:row>
      <xdr:rowOff>71453</xdr:rowOff>
    </xdr:to>
    <xdr:pic>
      <xdr:nvPicPr>
        <xdr:cNvPr id="16" name="Рисунок 20" descr="Kostromskaya_obl_coa.gif" hidden="0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0</xdr:col>
      <xdr:colOff>425823</xdr:colOff>
      <xdr:row>12</xdr:row>
      <xdr:rowOff>22412</xdr:rowOff>
    </xdr:from>
    <xdr:to>
      <xdr:col>12</xdr:col>
      <xdr:colOff>291353</xdr:colOff>
      <xdr:row>18</xdr:row>
      <xdr:rowOff>616323</xdr:rowOff>
    </xdr:to>
    <xdr:sp>
      <xdr:nvSpPr>
        <xdr:cNvPr id="17" name="TextBox 19" hidden="0"/>
        <xdr:cNvSpPr txBox="1"/>
      </xdr:nvSpPr>
      <xdr:spPr bwMode="auto"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>
      <xdr:nvSpPr>
        <xdr:cNvPr id="18" name="TextBox 21" hidden="0"/>
        <xdr:cNvSpPr txBox="1"/>
      </xdr:nvSpPr>
      <xdr:spPr bwMode="auto"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   </a:t>
          </a: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3  КВАРТАЛ 2021  ГОДА </a:t>
          </a:r>
          <a:endParaRPr lang="ru-RU" sz="2400" b="1">
            <a:solidFill>
              <a:schemeClr val="bg1"/>
            </a:solidFill>
            <a:latin typeface="Times New Roman"/>
            <a:ea typeface="Arial"/>
            <a:cs typeface="Times New Roman"/>
          </a:endParaRPr>
        </a:p>
        <a:p>
          <a:pPr marL="0" marR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ru-RU" sz="2400" b="1">
              <a:solidFill>
                <a:schemeClr val="bg1"/>
              </a:solidFill>
              <a:latin typeface="Times New Roman"/>
              <a:ea typeface="Arial"/>
              <a:cs typeface="Times New Roman"/>
            </a:rPr>
            <a:t>ОБРАЩЕНИЯ ГРАЖДАН И ОРГАНИЗАЦИЙ                                                       В ДЕПАРТАМЕНТЕ ИМУЩЕСТВЕННЫХ</a:t>
          </a: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248479</xdr:colOff>
      <xdr:row>32</xdr:row>
      <xdr:rowOff>107673</xdr:rowOff>
    </xdr:from>
    <xdr:ext cx="9012269" cy="12710860"/>
    <xdr:sp>
      <xdr:nvSpPr>
        <xdr:cNvPr id="19" name="TextBox 22" hidden="0"/>
        <xdr:cNvSpPr txBox="1"/>
      </xdr:nvSpPr>
      <xdr:spPr bwMode="auto">
        <a:xfrm>
          <a:off x="248479" y="6441798"/>
          <a:ext cx="9012269" cy="127108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3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2021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3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2021 года, динамика их изменения по сравнению с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3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2020 года и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2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года, а также абсолютные и относительные показатели количества вопросов, содержащихся в обращениях, поступивших в  3  квартале 2021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  <a:endParaRPr/>
        </a:p>
        <a:p>
          <a:pPr>
            <a:defRPr/>
          </a:pP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132521</xdr:rowOff>
    </xdr:from>
    <xdr:ext cx="184731" cy="264560"/>
    <xdr:sp>
      <xdr:nvSpPr>
        <xdr:cNvPr id="20" name="TextBox 23" hidden="0"/>
        <xdr:cNvSpPr txBox="1"/>
      </xdr:nvSpPr>
      <xdr:spPr bwMode="auto"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0</xdr:col>
      <xdr:colOff>24846</xdr:colOff>
      <xdr:row>472</xdr:row>
      <xdr:rowOff>8283</xdr:rowOff>
    </xdr:from>
    <xdr:ext cx="9080619" cy="2819991"/>
    <xdr:sp>
      <xdr:nvSpPr>
        <xdr:cNvPr id="21" name="TextBox 24" hidden="0"/>
        <xdr:cNvSpPr txBox="1"/>
      </xdr:nvSpPr>
      <xdr:spPr bwMode="auto">
        <a:xfrm>
          <a:off x="24846" y="109307658"/>
          <a:ext cx="9080619" cy="2819991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3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квартале 2021 года в департамент поступило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16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13  обращений в форме электронного документа,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3 - в письменной форме, 0 – в устной форме.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3  квартале 2021 года, характеризуются следующим образом: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11  заявления, 1  жалобы,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0 %.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25  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18,8 %.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56,2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0 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16,8  %, «разъяснено» - 83,2 %. 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endParaRPr lang="ru-RU" sz="1100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16</v>
          </cell>
          <cell r="F3">
            <v>12</v>
          </cell>
          <cell r="G3">
            <v>22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0</v>
          </cell>
          <cell r="G26">
            <v>1</v>
          </cell>
        </row>
      </sheetData>
      <sheetData sheetId="1"/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outlinePr applyStyles="0" showOutlineSymbols="1" summaryBelow="1" summaryRight="1"/>
    <pageSetUpPr autoPageBreaks="1" fitToPage="0"/>
  </sheetPr>
  <sheetViews>
    <sheetView workbookViewId="0" zoomScale="115">
      <selection activeCell="H111" activeCellId="0" sqref="H111:J111"/>
    </sheetView>
  </sheetViews>
  <sheetFormatPr defaultRowHeight="14.25"/>
  <cols>
    <col bestFit="1" customWidth="1" min="11" max="11" width="10"/>
    <col bestFit="1" customWidth="1" min="13" max="13" width="9"/>
    <col bestFit="1" customWidth="1" hidden="1" min="14" max="14" width="9.1406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ht="3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ht="8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idden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hidden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hidden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ht="16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5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ht="76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ht="15" hidden="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ht="1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ht="1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ht="9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ht="7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ht="30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51" ht="3" customHeight="1"/>
    <row r="57" ht="8.25" customHeight="1"/>
    <row r="104">
      <c r="A104" s="6" t="s">
        <v>0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ht="28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ht="18">
      <c r="A108" s="8" t="s">
        <v>1</v>
      </c>
      <c r="B108" s="9"/>
      <c r="C108" s="9"/>
      <c r="D108" s="10"/>
      <c r="E108" s="11" t="s">
        <v>2</v>
      </c>
      <c r="F108" s="12"/>
      <c r="G108" s="13"/>
      <c r="H108" s="11" t="s">
        <v>3</v>
      </c>
      <c r="I108" s="12"/>
      <c r="J108" s="13"/>
      <c r="K108" s="11" t="s">
        <v>4</v>
      </c>
      <c r="L108" s="12"/>
      <c r="M108" s="13"/>
      <c r="N108" s="7"/>
    </row>
    <row r="109" ht="18">
      <c r="A109" s="14" t="str">
        <f>'Ручные данные'!$I$3</f>
        <v xml:space="preserve">III квартал 2021 г.</v>
      </c>
      <c r="B109" s="15"/>
      <c r="C109" s="15"/>
      <c r="D109" s="16"/>
      <c r="E109" s="17">
        <f>'Автоматические данные'!$H$4</f>
        <v>13</v>
      </c>
      <c r="F109" s="18"/>
      <c r="G109" s="19"/>
      <c r="H109" s="17">
        <f>'Автоматические данные'!$H$5</f>
        <v>3</v>
      </c>
      <c r="I109" s="18"/>
      <c r="J109" s="19"/>
      <c r="K109" s="17">
        <f>'Автоматические данные'!$H$6</f>
        <v>0</v>
      </c>
      <c r="L109" s="18"/>
      <c r="M109" s="19"/>
      <c r="N109" s="7"/>
    </row>
    <row r="110" ht="18">
      <c r="A110" s="14" t="str">
        <f>'Ручные данные'!$I$4</f>
        <v xml:space="preserve">III квартал 2020 г.</v>
      </c>
      <c r="B110" s="15"/>
      <c r="C110" s="15"/>
      <c r="D110" s="16"/>
      <c r="E110" s="17">
        <f>'Автоматические данные'!$J$4</f>
        <v>8</v>
      </c>
      <c r="F110" s="18"/>
      <c r="G110" s="19"/>
      <c r="H110" s="17">
        <f>'Автоматические данные'!$J$5</f>
        <v>4</v>
      </c>
      <c r="I110" s="18"/>
      <c r="J110" s="19"/>
      <c r="K110" s="17">
        <f>'Автоматические данные'!$J$6</f>
        <v>0</v>
      </c>
      <c r="L110" s="18"/>
      <c r="M110" s="19"/>
      <c r="N110" s="7"/>
    </row>
    <row r="111" ht="18">
      <c r="A111" s="14" t="str">
        <f>'Ручные данные'!$I$5</f>
        <v xml:space="preserve">II квартал 2021 г.</v>
      </c>
      <c r="B111" s="15"/>
      <c r="C111" s="15"/>
      <c r="D111" s="16"/>
      <c r="E111" s="17">
        <v>18</v>
      </c>
      <c r="F111" s="18"/>
      <c r="G111" s="19"/>
      <c r="H111" s="17">
        <v>4</v>
      </c>
      <c r="I111" s="18"/>
      <c r="J111" s="19"/>
      <c r="K111" s="17">
        <f>'Автоматические данные'!$L$6</f>
        <v>0</v>
      </c>
      <c r="L111" s="18"/>
      <c r="M111" s="19"/>
      <c r="N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>
      <c r="A113" s="7"/>
      <c r="B113" s="7"/>
      <c r="C113" s="7"/>
      <c r="D113" s="7"/>
      <c r="E113" s="7"/>
      <c r="F113" s="7"/>
      <c r="G113" s="7"/>
      <c r="H113" s="20" t="s">
        <v>5</v>
      </c>
      <c r="I113" s="20"/>
      <c r="J113" s="20"/>
      <c r="K113" s="20"/>
      <c r="L113" s="20"/>
      <c r="M113" s="20"/>
    </row>
    <row r="114">
      <c r="A114" s="7"/>
      <c r="B114" s="7"/>
      <c r="C114" s="7"/>
      <c r="D114" s="7"/>
      <c r="E114" s="7"/>
      <c r="F114" s="7"/>
      <c r="G114" s="7"/>
      <c r="H114" s="20"/>
      <c r="I114" s="20"/>
      <c r="J114" s="20"/>
      <c r="K114" s="20"/>
      <c r="L114" s="20"/>
      <c r="M114" s="20"/>
    </row>
    <row r="115">
      <c r="A115" s="7"/>
      <c r="B115" s="7"/>
      <c r="C115" s="7"/>
      <c r="D115" s="7"/>
      <c r="E115" s="7"/>
      <c r="F115" s="7"/>
      <c r="G115" s="7"/>
      <c r="H115" s="20"/>
      <c r="I115" s="20"/>
      <c r="J115" s="20"/>
      <c r="K115" s="20"/>
      <c r="L115" s="20"/>
      <c r="M115" s="20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>
      <c r="A135" s="21" t="s">
        <v>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</row>
    <row r="137" ht="38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ht="18">
      <c r="A138" s="22" t="s">
        <v>1</v>
      </c>
      <c r="B138" s="23"/>
      <c r="C138" s="23"/>
      <c r="D138" s="24"/>
      <c r="E138" s="25" t="s">
        <v>2</v>
      </c>
      <c r="F138" s="26"/>
      <c r="G138" s="27"/>
      <c r="H138" s="25" t="s">
        <v>3</v>
      </c>
      <c r="I138" s="26"/>
      <c r="J138" s="27"/>
      <c r="K138" s="25" t="s">
        <v>4</v>
      </c>
      <c r="L138" s="26"/>
      <c r="M138" s="27"/>
    </row>
    <row r="139" ht="18">
      <c r="A139" s="28" t="str">
        <f>'Ручные данные'!$I$3</f>
        <v xml:space="preserve">III квартал 2021 г.</v>
      </c>
      <c r="B139" s="29"/>
      <c r="C139" s="29"/>
      <c r="D139" s="30"/>
      <c r="E139" s="31">
        <f>'Автоматические данные'!$H$8</f>
        <v>81.25</v>
      </c>
      <c r="F139" s="32"/>
      <c r="G139" s="33"/>
      <c r="H139" s="31">
        <f>'Автоматические данные'!$H$9</f>
        <v>18.75</v>
      </c>
      <c r="I139" s="32"/>
      <c r="J139" s="33"/>
      <c r="K139" s="31">
        <f>'Автоматические данные'!$H$10</f>
        <v>0</v>
      </c>
      <c r="L139" s="32"/>
      <c r="M139" s="33"/>
    </row>
    <row r="140" ht="18">
      <c r="A140" s="28" t="str">
        <f>'Ручные данные'!$I$4</f>
        <v xml:space="preserve">III квартал 2020 г.</v>
      </c>
      <c r="B140" s="29"/>
      <c r="C140" s="29"/>
      <c r="D140" s="30"/>
      <c r="E140" s="31">
        <f>'Автоматические данные'!$J$4</f>
        <v>8</v>
      </c>
      <c r="F140" s="32"/>
      <c r="G140" s="33"/>
      <c r="H140" s="31">
        <f>'Автоматические данные'!$J$5</f>
        <v>4</v>
      </c>
      <c r="I140" s="32"/>
      <c r="J140" s="33"/>
      <c r="K140" s="31">
        <f>'Автоматические данные'!$J$6</f>
        <v>0</v>
      </c>
      <c r="L140" s="32"/>
      <c r="M140" s="33"/>
    </row>
    <row r="141" ht="18">
      <c r="A141" s="28" t="str">
        <f>'Ручные данные'!$I$5</f>
        <v xml:space="preserve">II квартал 2021 г.</v>
      </c>
      <c r="B141" s="29"/>
      <c r="C141" s="29"/>
      <c r="D141" s="30"/>
      <c r="E141" s="31">
        <f>'Автоматические данные'!$L$4</f>
        <v>1</v>
      </c>
      <c r="F141" s="32"/>
      <c r="G141" s="33"/>
      <c r="H141" s="31">
        <f>'Автоматические данные'!$L$5</f>
        <v>0</v>
      </c>
      <c r="I141" s="32"/>
      <c r="J141" s="33"/>
      <c r="K141" s="31">
        <f>'Автоматические данные'!$L$6</f>
        <v>0</v>
      </c>
      <c r="L141" s="32"/>
      <c r="M141" s="33"/>
    </row>
    <row r="14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ht="21" customHeight="1"/>
    <row r="165">
      <c r="A165" s="35" t="s">
        <v>7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</row>
    <row r="16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</row>
    <row r="167" ht="18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</row>
    <row r="168" ht="22.5" customHeight="1">
      <c r="A168" s="36" t="s">
        <v>1</v>
      </c>
      <c r="B168" s="37"/>
      <c r="C168" s="38"/>
      <c r="D168" s="38"/>
      <c r="E168" s="39"/>
      <c r="F168" s="36" t="s">
        <v>8</v>
      </c>
      <c r="G168" s="40"/>
      <c r="H168" s="36" t="s">
        <v>9</v>
      </c>
      <c r="I168" s="41"/>
      <c r="J168" s="36" t="s">
        <v>10</v>
      </c>
      <c r="K168" s="40"/>
      <c r="L168" s="36" t="s">
        <v>11</v>
      </c>
      <c r="M168" s="40"/>
    </row>
    <row r="169" ht="18">
      <c r="A169" s="42" t="str">
        <f>'Ручные данные'!$I$3</f>
        <v xml:space="preserve">III квартал 2021 г.</v>
      </c>
      <c r="B169" s="43"/>
      <c r="C169" s="44"/>
      <c r="D169" s="44"/>
      <c r="E169" s="45"/>
      <c r="F169" s="46">
        <f>'Автоматические данные'!$H$11</f>
        <v>11</v>
      </c>
      <c r="G169" s="47"/>
      <c r="H169" s="48">
        <f>'Автоматические данные'!$H$12</f>
        <v>0</v>
      </c>
      <c r="I169" s="49"/>
      <c r="J169" s="48">
        <f>'Автоматические данные'!$H$13</f>
        <v>1</v>
      </c>
      <c r="K169" s="49"/>
      <c r="L169" s="48">
        <f>'Автоматические данные'!$H$14</f>
        <v>4</v>
      </c>
      <c r="M169" s="49"/>
    </row>
    <row r="170" ht="18">
      <c r="A170" s="50"/>
      <c r="B170" s="51"/>
      <c r="C170" s="51"/>
      <c r="D170" s="51"/>
      <c r="E170" s="52"/>
      <c r="F170" s="53">
        <f>SUM(F169/'Автоматические данные'!H15*100)</f>
        <v>68.75</v>
      </c>
      <c r="G170" s="54"/>
      <c r="H170" s="53">
        <f>SUM(H169/'Автоматические данные'!H15*100)</f>
        <v>0</v>
      </c>
      <c r="I170" s="54"/>
      <c r="J170" s="53">
        <f>SUM(J169/'Автоматические данные'!H15*100)</f>
        <v>6.25</v>
      </c>
      <c r="K170" s="54"/>
      <c r="L170" s="53">
        <f>SUM(L169/'Автоматические данные'!H15*100)</f>
        <v>25</v>
      </c>
      <c r="M170" s="54"/>
    </row>
    <row r="171" ht="18">
      <c r="A171" s="55" t="str">
        <f>'Ручные данные'!$I$4</f>
        <v xml:space="preserve">III квартал 2020 г.</v>
      </c>
      <c r="B171" s="56"/>
      <c r="C171" s="57"/>
      <c r="D171" s="57"/>
      <c r="E171" s="58"/>
      <c r="F171" s="46">
        <f>'Автоматические данные'!$J$11</f>
        <v>10</v>
      </c>
      <c r="G171" s="59"/>
      <c r="H171" s="46">
        <f>'Автоматические данные'!$J$12</f>
        <v>1</v>
      </c>
      <c r="I171" s="59"/>
      <c r="J171" s="46">
        <f>'Автоматические данные'!$J$13</f>
        <v>0</v>
      </c>
      <c r="K171" s="59"/>
      <c r="L171" s="46">
        <f>'Автоматические данные'!$J$14</f>
        <v>1</v>
      </c>
      <c r="M171" s="59"/>
    </row>
    <row r="172" ht="18">
      <c r="A172" s="60"/>
      <c r="B172" s="61"/>
      <c r="C172" s="61"/>
      <c r="D172" s="61"/>
      <c r="E172" s="62"/>
      <c r="F172" s="53">
        <v>0</v>
      </c>
      <c r="G172" s="54"/>
      <c r="H172" s="53">
        <v>0</v>
      </c>
      <c r="I172" s="54"/>
      <c r="J172" s="53">
        <v>0</v>
      </c>
      <c r="K172" s="54"/>
      <c r="L172" s="53">
        <v>0</v>
      </c>
      <c r="M172" s="54"/>
    </row>
    <row r="173" ht="18">
      <c r="A173" s="63" t="str">
        <f>'Ручные данные'!$I$5</f>
        <v xml:space="preserve">II квартал 2021 г.</v>
      </c>
      <c r="B173" s="64"/>
      <c r="C173" s="65"/>
      <c r="D173" s="65"/>
      <c r="E173" s="66"/>
      <c r="F173" s="46">
        <f>'Автоматические данные'!$L$11</f>
        <v>20</v>
      </c>
      <c r="G173" s="59"/>
      <c r="H173" s="46">
        <f>'Автоматические данные'!$L$12</f>
        <v>0</v>
      </c>
      <c r="I173" s="59"/>
      <c r="J173" s="46">
        <f>'Автоматические данные'!$L$13</f>
        <v>0</v>
      </c>
      <c r="K173" s="59"/>
      <c r="L173" s="46">
        <v>1</v>
      </c>
      <c r="M173" s="59"/>
    </row>
    <row r="174" ht="39" customHeight="1">
      <c r="A174" s="67"/>
      <c r="B174" s="68"/>
      <c r="C174" s="68"/>
      <c r="D174" s="68"/>
      <c r="E174" s="69"/>
      <c r="F174" s="53">
        <v>0</v>
      </c>
      <c r="G174" s="54"/>
      <c r="H174" s="53">
        <v>0</v>
      </c>
      <c r="I174" s="54"/>
      <c r="J174" s="53">
        <v>0</v>
      </c>
      <c r="K174" s="54"/>
      <c r="L174" s="53">
        <v>0</v>
      </c>
      <c r="M174" s="54"/>
    </row>
    <row r="175" ht="24.75" customHeight="1">
      <c r="A175" s="70" t="s">
        <v>12</v>
      </c>
      <c r="B175" s="70"/>
      <c r="C175" s="70"/>
      <c r="D175" s="70"/>
      <c r="E175" s="70"/>
      <c r="F175" s="70"/>
      <c r="G175" s="70"/>
      <c r="H175" s="70" t="s">
        <v>13</v>
      </c>
      <c r="I175" s="71"/>
      <c r="J175" s="71"/>
      <c r="K175" s="71"/>
      <c r="L175" s="71"/>
      <c r="M175" s="71"/>
    </row>
    <row r="176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</row>
    <row r="177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</row>
    <row r="178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</row>
    <row r="179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</row>
    <row r="180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</row>
    <row r="18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</row>
    <row r="182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</row>
    <row r="183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</row>
    <row r="184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</row>
    <row r="18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</row>
    <row r="186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</row>
    <row r="187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</row>
    <row r="188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</row>
    <row r="190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</row>
    <row r="192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</row>
    <row r="19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</row>
    <row r="195" ht="48" customHeight="1">
      <c r="A195" s="73" t="s">
        <v>14</v>
      </c>
      <c r="B195" s="73"/>
      <c r="C195" s="73"/>
      <c r="D195" s="73"/>
      <c r="E195" s="73"/>
      <c r="F195" s="73"/>
      <c r="G195" s="74"/>
      <c r="H195" s="75"/>
      <c r="I195" s="75"/>
      <c r="J195" s="75"/>
      <c r="K195" s="75"/>
      <c r="L195" s="75"/>
      <c r="M195" s="75"/>
    </row>
    <row r="196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</row>
    <row r="197" ht="70.5" customHeight="1">
      <c r="A197" s="77" t="str">
        <f>'Ручные данные'!$I$3</f>
        <v xml:space="preserve">III квартал 2021 г.</v>
      </c>
      <c r="B197" s="78"/>
      <c r="C197" s="77" t="str">
        <f>'Ручные данные'!$I$4</f>
        <v xml:space="preserve">III квартал 2020 г.</v>
      </c>
      <c r="D197" s="78"/>
      <c r="E197" s="77" t="str">
        <f>'Ручные данные'!$I$5</f>
        <v xml:space="preserve">II квартал 2021 г.</v>
      </c>
      <c r="F197" s="78"/>
      <c r="G197" s="76"/>
      <c r="H197" s="76"/>
      <c r="I197" s="76"/>
      <c r="J197" s="76"/>
      <c r="K197" s="76"/>
      <c r="L197" s="76"/>
      <c r="M197" s="76"/>
    </row>
    <row r="198" ht="73.5" customHeight="1">
      <c r="A198" s="79">
        <f>'Автоматические данные'!$H$16</f>
        <v>0.25107215656859683</v>
      </c>
      <c r="B198" s="80"/>
      <c r="C198" s="79">
        <f>'Автоматические данные'!$J$16</f>
        <v>0.18830411742644762</v>
      </c>
      <c r="D198" s="80"/>
      <c r="E198" s="79">
        <f>'Автоматические данные'!$L$16</f>
        <v>1.5544266963458536e-002</v>
      </c>
      <c r="F198" s="80"/>
      <c r="G198" s="76"/>
      <c r="H198" s="76"/>
      <c r="I198" s="76"/>
      <c r="J198" s="76"/>
      <c r="K198" s="76"/>
      <c r="L198" s="76"/>
      <c r="M198" s="76"/>
    </row>
    <row r="199" ht="9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</row>
    <row r="200" ht="33.75" customHeight="1">
      <c r="A200" s="81" t="s">
        <v>15</v>
      </c>
      <c r="B200" s="81"/>
      <c r="C200" s="81"/>
      <c r="D200" s="81"/>
      <c r="E200" s="81"/>
      <c r="F200" s="81"/>
      <c r="G200" s="82" t="s">
        <v>16</v>
      </c>
      <c r="H200" s="82"/>
      <c r="I200" s="82"/>
      <c r="J200" s="82"/>
      <c r="K200" s="82"/>
      <c r="L200" s="82"/>
      <c r="M200" s="83"/>
    </row>
    <row r="201">
      <c r="A201" s="7"/>
      <c r="B201" s="7"/>
      <c r="C201" s="7"/>
      <c r="D201" s="7"/>
      <c r="E201" s="7"/>
      <c r="F201" s="7"/>
      <c r="G201" s="84"/>
      <c r="H201" s="84"/>
      <c r="I201" s="84"/>
      <c r="J201" s="84"/>
      <c r="K201" s="84"/>
      <c r="L201" s="84"/>
      <c r="M201" s="84"/>
    </row>
    <row r="202">
      <c r="G202" s="84"/>
      <c r="H202" s="84"/>
      <c r="I202" s="84"/>
      <c r="J202" s="84"/>
      <c r="K202" s="84"/>
      <c r="L202" s="84"/>
      <c r="M202" s="84"/>
    </row>
    <row r="203">
      <c r="G203" s="84"/>
      <c r="H203" s="84"/>
      <c r="I203" s="84"/>
      <c r="J203" s="84"/>
      <c r="K203" s="84"/>
      <c r="L203" s="84"/>
      <c r="M203" s="84"/>
    </row>
    <row r="204">
      <c r="G204" s="84"/>
      <c r="H204" s="84"/>
      <c r="I204" s="84"/>
      <c r="J204" s="84"/>
      <c r="K204" s="84"/>
      <c r="L204" s="84"/>
      <c r="M204" s="84"/>
    </row>
    <row r="205">
      <c r="G205" s="84"/>
      <c r="H205" s="84"/>
      <c r="I205" s="84"/>
      <c r="J205" s="84"/>
      <c r="K205" s="84"/>
      <c r="L205" s="84"/>
      <c r="M205" s="84"/>
    </row>
    <row r="206">
      <c r="G206" s="84"/>
      <c r="H206" s="84"/>
      <c r="I206" s="84"/>
      <c r="J206" s="84"/>
      <c r="K206" s="84"/>
      <c r="L206" s="84"/>
      <c r="M206" s="84"/>
    </row>
    <row r="207">
      <c r="G207" s="84"/>
      <c r="H207" s="84"/>
      <c r="I207" s="84"/>
      <c r="J207" s="84"/>
      <c r="K207" s="84"/>
      <c r="L207" s="84"/>
      <c r="M207" s="84"/>
    </row>
    <row r="208">
      <c r="G208" s="84"/>
      <c r="H208" s="84"/>
      <c r="I208" s="84"/>
      <c r="J208" s="84"/>
      <c r="K208" s="84"/>
      <c r="L208" s="84"/>
      <c r="M208" s="84"/>
    </row>
    <row r="209">
      <c r="G209" s="84"/>
      <c r="H209" s="84"/>
      <c r="I209" s="84"/>
      <c r="J209" s="84"/>
      <c r="K209" s="84"/>
      <c r="L209" s="84"/>
      <c r="M209" s="84"/>
    </row>
    <row r="210">
      <c r="G210" s="84"/>
      <c r="H210" s="84"/>
      <c r="I210" s="84"/>
      <c r="J210" s="84"/>
      <c r="K210" s="84"/>
      <c r="L210" s="84"/>
      <c r="M210" s="84"/>
    </row>
    <row r="211">
      <c r="G211" s="84"/>
      <c r="H211" s="84"/>
      <c r="I211" s="84"/>
      <c r="J211" s="84"/>
      <c r="K211" s="84"/>
      <c r="L211" s="84"/>
      <c r="M211" s="84"/>
    </row>
    <row r="212">
      <c r="G212" s="84"/>
      <c r="H212" s="84"/>
      <c r="I212" s="84"/>
      <c r="J212" s="84"/>
      <c r="K212" s="84"/>
      <c r="L212" s="84"/>
      <c r="M212" s="84"/>
    </row>
    <row r="213">
      <c r="G213" s="84"/>
      <c r="H213" s="84"/>
      <c r="I213" s="84"/>
      <c r="J213" s="84"/>
      <c r="K213" s="84"/>
      <c r="L213" s="84"/>
      <c r="M213" s="84"/>
    </row>
    <row r="214">
      <c r="G214" s="84"/>
      <c r="H214" s="84"/>
      <c r="I214" s="84"/>
      <c r="J214" s="84"/>
      <c r="K214" s="84"/>
      <c r="L214" s="84"/>
      <c r="M214" s="84"/>
    </row>
    <row r="215">
      <c r="G215" s="84"/>
      <c r="H215" s="84"/>
      <c r="I215" s="84"/>
      <c r="J215" s="84"/>
      <c r="K215" s="84"/>
      <c r="L215" s="84"/>
      <c r="M215" s="84"/>
    </row>
    <row r="216">
      <c r="G216" s="84"/>
      <c r="H216" s="84"/>
      <c r="I216" s="84"/>
      <c r="J216" s="84"/>
      <c r="K216" s="84"/>
      <c r="L216" s="84"/>
      <c r="M216" s="84"/>
    </row>
    <row r="217" ht="55.5" customHeight="1">
      <c r="A217" s="85" t="s">
        <v>17</v>
      </c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ht="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</row>
    <row r="219" ht="18.7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</row>
    <row r="220" ht="46.5" customHeight="1">
      <c r="A220" s="88" t="s">
        <v>18</v>
      </c>
      <c r="B220" s="89"/>
      <c r="C220" s="89"/>
      <c r="D220" s="89"/>
      <c r="E220" s="89"/>
      <c r="F220" s="89"/>
      <c r="G220" s="90"/>
      <c r="H220" s="91" t="str">
        <f>'Ручные данные'!$I$3</f>
        <v xml:space="preserve">III квартал 2021 г.</v>
      </c>
      <c r="I220" s="92"/>
      <c r="J220" s="91" t="str">
        <f>'Ручные данные'!$I$4</f>
        <v xml:space="preserve">III квартал 2020 г.</v>
      </c>
      <c r="K220" s="92"/>
      <c r="L220" s="91" t="str">
        <f>'Ручные данные'!$I$5</f>
        <v xml:space="preserve">II квартал 2021 г.</v>
      </c>
      <c r="M220" s="92"/>
    </row>
    <row r="221" ht="18">
      <c r="A221" s="93" t="s">
        <v>19</v>
      </c>
      <c r="B221" s="94"/>
      <c r="C221" s="94"/>
      <c r="D221" s="94"/>
      <c r="E221" s="94"/>
      <c r="F221" s="94"/>
      <c r="G221" s="95"/>
      <c r="H221" s="46">
        <f>'Автоматические данные'!$H$21</f>
        <v>0</v>
      </c>
      <c r="I221" s="59"/>
      <c r="J221" s="46">
        <f>'Автоматические данные'!$J$21</f>
        <v>0</v>
      </c>
      <c r="K221" s="59"/>
      <c r="L221" s="46">
        <f>'Автоматические данные'!$L$21</f>
        <v>0</v>
      </c>
      <c r="M221" s="59"/>
    </row>
    <row r="222" ht="18">
      <c r="A222" s="96"/>
      <c r="B222" s="97"/>
      <c r="C222" s="97"/>
      <c r="D222" s="97"/>
      <c r="E222" s="97"/>
      <c r="F222" s="97"/>
      <c r="G222" s="98"/>
      <c r="H222" s="99" t="e">
        <f>'Автоматические данные'!$H$28</f>
        <v>#DIV/0!</v>
      </c>
      <c r="I222" s="100"/>
      <c r="J222" s="99" t="e">
        <f>'Автоматические данные'!$J$28</f>
        <v>#DIV/0!</v>
      </c>
      <c r="K222" s="100"/>
      <c r="L222" s="99" t="e">
        <f>'Автоматические данные'!$L$28</f>
        <v>#DIV/0!</v>
      </c>
      <c r="M222" s="100"/>
    </row>
    <row r="223" ht="18">
      <c r="A223" s="101"/>
      <c r="B223" s="102"/>
      <c r="C223" s="102"/>
      <c r="D223" s="102"/>
      <c r="E223" s="102"/>
      <c r="F223" s="102"/>
      <c r="G223" s="103"/>
      <c r="H223" s="104">
        <f>'Автоматические данные'!$H$34</f>
        <v>0</v>
      </c>
      <c r="I223" s="105"/>
      <c r="J223" s="104">
        <f>'Автоматические данные'!$J$34</f>
        <v>0</v>
      </c>
      <c r="K223" s="105"/>
      <c r="L223" s="104">
        <f>'Автоматические данные'!$L$34</f>
        <v>0</v>
      </c>
      <c r="M223" s="105"/>
    </row>
    <row r="224" ht="18">
      <c r="A224" s="106" t="s">
        <v>20</v>
      </c>
      <c r="B224" s="107"/>
      <c r="C224" s="107"/>
      <c r="D224" s="107"/>
      <c r="E224" s="107"/>
      <c r="F224" s="108"/>
      <c r="G224" s="109"/>
      <c r="H224" s="46">
        <f>'Автоматические данные'!$H$22</f>
        <v>0</v>
      </c>
      <c r="I224" s="59"/>
      <c r="J224" s="46">
        <f>'Автоматические данные'!$J$22</f>
        <v>0</v>
      </c>
      <c r="K224" s="59"/>
      <c r="L224" s="46">
        <f>'Автоматические данные'!$L$22</f>
        <v>0</v>
      </c>
      <c r="M224" s="59"/>
    </row>
    <row r="225" ht="18">
      <c r="A225" s="110"/>
      <c r="B225" s="111"/>
      <c r="C225" s="111"/>
      <c r="D225" s="111"/>
      <c r="E225" s="111"/>
      <c r="F225" s="112"/>
      <c r="G225" s="113"/>
      <c r="H225" s="99" t="e">
        <f>'Автоматические данные'!$H$29</f>
        <v>#DIV/0!</v>
      </c>
      <c r="I225" s="100"/>
      <c r="J225" s="99" t="e">
        <f>'Автоматические данные'!$J$29</f>
        <v>#DIV/0!</v>
      </c>
      <c r="K225" s="100"/>
      <c r="L225" s="99" t="e">
        <f>'Автоматические данные'!$L$29</f>
        <v>#DIV/0!</v>
      </c>
      <c r="M225" s="100"/>
    </row>
    <row r="226" ht="18">
      <c r="A226" s="114"/>
      <c r="B226" s="115"/>
      <c r="C226" s="115"/>
      <c r="D226" s="115"/>
      <c r="E226" s="115"/>
      <c r="F226" s="116"/>
      <c r="G226" s="117"/>
      <c r="H226" s="104">
        <f>'Автоматические данные'!$H$35</f>
        <v>0</v>
      </c>
      <c r="I226" s="105"/>
      <c r="J226" s="104">
        <f>'Автоматические данные'!$J$35</f>
        <v>0</v>
      </c>
      <c r="K226" s="105"/>
      <c r="L226" s="104">
        <f>'Автоматические данные'!$L$35</f>
        <v>0</v>
      </c>
      <c r="M226" s="105"/>
    </row>
    <row r="227" ht="18">
      <c r="A227" s="118" t="s">
        <v>21</v>
      </c>
      <c r="B227" s="119"/>
      <c r="C227" s="119"/>
      <c r="D227" s="119"/>
      <c r="E227" s="119"/>
      <c r="F227" s="108"/>
      <c r="G227" s="109"/>
      <c r="H227" s="46">
        <f>'Автоматические данные'!$H$23</f>
        <v>0</v>
      </c>
      <c r="I227" s="59"/>
      <c r="J227" s="46">
        <f>'Автоматические данные'!$J$23</f>
        <v>0</v>
      </c>
      <c r="K227" s="59"/>
      <c r="L227" s="46">
        <f>'Автоматические данные'!$L$23</f>
        <v>0</v>
      </c>
      <c r="M227" s="59"/>
    </row>
    <row r="228" ht="18">
      <c r="A228" s="120"/>
      <c r="B228" s="121"/>
      <c r="C228" s="121"/>
      <c r="D228" s="121"/>
      <c r="E228" s="121"/>
      <c r="F228" s="112"/>
      <c r="G228" s="113"/>
      <c r="H228" s="99" t="e">
        <f>'Автоматические данные'!$H$30</f>
        <v>#DIV/0!</v>
      </c>
      <c r="I228" s="100"/>
      <c r="J228" s="99" t="e">
        <f>'Автоматические данные'!$J$30</f>
        <v>#DIV/0!</v>
      </c>
      <c r="K228" s="100"/>
      <c r="L228" s="99" t="e">
        <f>'Автоматические данные'!$L$30</f>
        <v>#DIV/0!</v>
      </c>
      <c r="M228" s="100"/>
    </row>
    <row r="229" ht="18">
      <c r="A229" s="122"/>
      <c r="B229" s="123"/>
      <c r="C229" s="123"/>
      <c r="D229" s="123"/>
      <c r="E229" s="123"/>
      <c r="F229" s="116"/>
      <c r="G229" s="117"/>
      <c r="H229" s="104">
        <f>'Автоматические данные'!$H$36</f>
        <v>0</v>
      </c>
      <c r="I229" s="105"/>
      <c r="J229" s="104">
        <f>'Автоматические данные'!$J$36</f>
        <v>0</v>
      </c>
      <c r="K229" s="105"/>
      <c r="L229" s="104">
        <f>'Автоматические данные'!$L$36</f>
        <v>0</v>
      </c>
      <c r="M229" s="105"/>
    </row>
    <row r="230" ht="18">
      <c r="A230" s="124" t="s">
        <v>22</v>
      </c>
      <c r="B230" s="125"/>
      <c r="C230" s="125"/>
      <c r="D230" s="125"/>
      <c r="E230" s="125"/>
      <c r="F230" s="108"/>
      <c r="G230" s="109"/>
      <c r="H230" s="46">
        <f>'Автоматические данные'!$H$24</f>
        <v>0</v>
      </c>
      <c r="I230" s="59"/>
      <c r="J230" s="46">
        <f>'Автоматические данные'!$J$24</f>
        <v>0</v>
      </c>
      <c r="K230" s="59"/>
      <c r="L230" s="46">
        <f>'Автоматические данные'!$L$24</f>
        <v>0</v>
      </c>
      <c r="M230" s="59"/>
    </row>
    <row r="231" ht="18">
      <c r="A231" s="126"/>
      <c r="B231" s="127"/>
      <c r="C231" s="127"/>
      <c r="D231" s="127"/>
      <c r="E231" s="127"/>
      <c r="F231" s="112"/>
      <c r="G231" s="113"/>
      <c r="H231" s="99" t="e">
        <f>'Автоматические данные'!$H$31</f>
        <v>#DIV/0!</v>
      </c>
      <c r="I231" s="100"/>
      <c r="J231" s="99" t="e">
        <f>'Автоматические данные'!$J$31</f>
        <v>#DIV/0!</v>
      </c>
      <c r="K231" s="100"/>
      <c r="L231" s="99" t="e">
        <f>'Автоматические данные'!$L$31</f>
        <v>#DIV/0!</v>
      </c>
      <c r="M231" s="100"/>
    </row>
    <row r="232" ht="18">
      <c r="A232" s="128"/>
      <c r="B232" s="129"/>
      <c r="C232" s="129"/>
      <c r="D232" s="129"/>
      <c r="E232" s="129"/>
      <c r="F232" s="116"/>
      <c r="G232" s="117"/>
      <c r="H232" s="104">
        <f>'Автоматические данные'!$H$37</f>
        <v>0</v>
      </c>
      <c r="I232" s="105"/>
      <c r="J232" s="104">
        <f>'Автоматические данные'!$J$37</f>
        <v>0</v>
      </c>
      <c r="K232" s="105"/>
      <c r="L232" s="104">
        <f>'Автоматические данные'!$L$37</f>
        <v>0</v>
      </c>
      <c r="M232" s="105"/>
    </row>
    <row r="233" ht="18">
      <c r="A233" s="130" t="s">
        <v>23</v>
      </c>
      <c r="B233" s="131"/>
      <c r="C233" s="131"/>
      <c r="D233" s="131"/>
      <c r="E233" s="131"/>
      <c r="F233" s="108"/>
      <c r="G233" s="109"/>
      <c r="H233" s="132">
        <f>'Автоматические данные'!$H$25</f>
        <v>0</v>
      </c>
      <c r="I233" s="59"/>
      <c r="J233" s="46">
        <f>'Автоматические данные'!$J$25</f>
        <v>0</v>
      </c>
      <c r="K233" s="59"/>
      <c r="L233" s="46">
        <f>'Автоматические данные'!$L$25</f>
        <v>0</v>
      </c>
      <c r="M233" s="59"/>
    </row>
    <row r="234" ht="18">
      <c r="A234" s="133"/>
      <c r="B234" s="134"/>
      <c r="C234" s="134"/>
      <c r="D234" s="134"/>
      <c r="E234" s="134"/>
      <c r="F234" s="112"/>
      <c r="G234" s="113"/>
      <c r="H234" s="135" t="e">
        <f>'Автоматические данные'!$H$32</f>
        <v>#DIV/0!</v>
      </c>
      <c r="I234" s="100"/>
      <c r="J234" s="99" t="e">
        <f>'Автоматические данные'!$J$32</f>
        <v>#DIV/0!</v>
      </c>
      <c r="K234" s="100"/>
      <c r="L234" s="99" t="e">
        <f>'Автоматические данные'!$L$32</f>
        <v>#DIV/0!</v>
      </c>
      <c r="M234" s="100"/>
    </row>
    <row r="235" ht="18">
      <c r="A235" s="136"/>
      <c r="B235" s="137"/>
      <c r="C235" s="137"/>
      <c r="D235" s="137"/>
      <c r="E235" s="137"/>
      <c r="F235" s="116"/>
      <c r="G235" s="117"/>
      <c r="H235" s="138">
        <f>'Автоматические данные'!$H$38</f>
        <v>0</v>
      </c>
      <c r="I235" s="105"/>
      <c r="J235" s="104">
        <f>'Автоматические данные'!$J$38</f>
        <v>0</v>
      </c>
      <c r="K235" s="105"/>
      <c r="L235" s="104">
        <f>'Автоматические данные'!$L$38</f>
        <v>0</v>
      </c>
      <c r="M235" s="105"/>
    </row>
    <row r="237" ht="18.75">
      <c r="A237" s="139">
        <v>23</v>
      </c>
      <c r="B237" s="140" t="s">
        <v>24</v>
      </c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ht="18.75">
      <c r="A238" s="141">
        <v>82.599999999999994</v>
      </c>
      <c r="B238" s="140" t="s">
        <v>25</v>
      </c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ht="18.75">
      <c r="A239" s="142">
        <v>82.599999999999994</v>
      </c>
      <c r="B239" s="140" t="s">
        <v>26</v>
      </c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1" ht="37.5" customHeight="1">
      <c r="A241" s="85" t="s">
        <v>27</v>
      </c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</row>
    <row r="242" ht="15.75">
      <c r="A242" s="143" t="str">
        <f>'Ручные данные'!$I$3</f>
        <v xml:space="preserve">III квартал 2021 г.</v>
      </c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ht="18.75">
      <c r="A243" s="144" t="s">
        <v>28</v>
      </c>
      <c r="B243" s="145"/>
      <c r="C243" s="146" t="s">
        <v>29</v>
      </c>
      <c r="D243" s="147"/>
      <c r="E243" s="147"/>
      <c r="F243" s="147"/>
      <c r="G243" s="148"/>
      <c r="H243" s="146" t="s">
        <v>30</v>
      </c>
      <c r="I243" s="149"/>
      <c r="J243" s="146" t="s">
        <v>31</v>
      </c>
      <c r="K243" s="149"/>
      <c r="L243" s="146" t="s">
        <v>32</v>
      </c>
      <c r="M243" s="149"/>
    </row>
    <row r="244">
      <c r="A244" s="150" t="s">
        <v>33</v>
      </c>
      <c r="B244" s="151"/>
      <c r="C244" s="152" t="s">
        <v>34</v>
      </c>
      <c r="D244" s="153"/>
      <c r="E244" s="153"/>
      <c r="F244" s="153"/>
      <c r="G244" s="154"/>
      <c r="H244" s="155">
        <f>'Автоматические данные'!$H$41</f>
        <v>0</v>
      </c>
      <c r="I244" s="156"/>
      <c r="J244" s="157" t="e">
        <f>'Автоматические данные'!$J$41</f>
        <v>#DIV/0!</v>
      </c>
      <c r="K244" s="158"/>
      <c r="L244" s="157">
        <f>'Автоматические данные'!$L$41</f>
        <v>0</v>
      </c>
      <c r="M244" s="158"/>
    </row>
    <row r="245">
      <c r="A245" s="159"/>
      <c r="B245" s="160"/>
      <c r="C245" s="152" t="s">
        <v>35</v>
      </c>
      <c r="D245" s="153"/>
      <c r="E245" s="153"/>
      <c r="F245" s="153"/>
      <c r="G245" s="154"/>
      <c r="H245" s="155">
        <f>'Автоматические данные'!$H$42</f>
        <v>0</v>
      </c>
      <c r="I245" s="156"/>
      <c r="J245" s="157" t="e">
        <f>'Автоматические данные'!$J$42</f>
        <v>#DIV/0!</v>
      </c>
      <c r="K245" s="158"/>
      <c r="L245" s="157">
        <f>'Автоматические данные'!$L$42</f>
        <v>0</v>
      </c>
      <c r="M245" s="158"/>
    </row>
    <row r="246">
      <c r="A246" s="159"/>
      <c r="B246" s="160"/>
      <c r="C246" s="161" t="s">
        <v>36</v>
      </c>
      <c r="D246" s="162"/>
      <c r="E246" s="162"/>
      <c r="F246" s="162"/>
      <c r="G246" s="163"/>
      <c r="H246" s="155">
        <f>'Автоматические данные'!$H$43</f>
        <v>0</v>
      </c>
      <c r="I246" s="156"/>
      <c r="J246" s="157" t="e">
        <f>'Автоматические данные'!$J$43</f>
        <v>#DIV/0!</v>
      </c>
      <c r="K246" s="158"/>
      <c r="L246" s="157">
        <f>'Автоматические данные'!$L$43</f>
        <v>0</v>
      </c>
      <c r="M246" s="158"/>
    </row>
    <row r="247">
      <c r="A247" s="159"/>
      <c r="B247" s="160"/>
      <c r="C247" s="152" t="s">
        <v>37</v>
      </c>
      <c r="D247" s="153"/>
      <c r="E247" s="153"/>
      <c r="F247" s="153"/>
      <c r="G247" s="154"/>
      <c r="H247" s="155">
        <f>'Автоматические данные'!$H$44</f>
        <v>0</v>
      </c>
      <c r="I247" s="156"/>
      <c r="J247" s="157" t="e">
        <f>'Автоматические данные'!$J$44</f>
        <v>#DIV/0!</v>
      </c>
      <c r="K247" s="158"/>
      <c r="L247" s="157">
        <f>'Автоматические данные'!$L$44</f>
        <v>0</v>
      </c>
      <c r="M247" s="158"/>
    </row>
    <row r="248">
      <c r="A248" s="164"/>
      <c r="B248" s="165"/>
      <c r="C248" s="152" t="s">
        <v>38</v>
      </c>
      <c r="D248" s="153"/>
      <c r="E248" s="153"/>
      <c r="F248" s="153"/>
      <c r="G248" s="154"/>
      <c r="H248" s="155">
        <f>'Автоматические данные'!$H$45</f>
        <v>0</v>
      </c>
      <c r="I248" s="156"/>
      <c r="J248" s="157" t="e">
        <f>'Автоматические данные'!$J$45</f>
        <v>#DIV/0!</v>
      </c>
      <c r="K248" s="158"/>
      <c r="L248" s="157">
        <f>'Автоматические данные'!$L$45</f>
        <v>0</v>
      </c>
      <c r="M248" s="158"/>
    </row>
    <row r="249" ht="21" customHeight="1">
      <c r="A249" s="166" t="s">
        <v>39</v>
      </c>
      <c r="B249" s="167"/>
      <c r="C249" s="168" t="s">
        <v>40</v>
      </c>
      <c r="D249" s="169"/>
      <c r="E249" s="169"/>
      <c r="F249" s="169"/>
      <c r="G249" s="170"/>
      <c r="H249" s="171">
        <f>'Автоматические данные'!$H$47</f>
        <v>0</v>
      </c>
      <c r="I249" s="172"/>
      <c r="J249" s="173" t="e">
        <f>'Автоматические данные'!$J$47</f>
        <v>#DIV/0!</v>
      </c>
      <c r="K249" s="174"/>
      <c r="L249" s="173">
        <f>'Автоматические данные'!$L$47</f>
        <v>0</v>
      </c>
      <c r="M249" s="174"/>
    </row>
    <row r="250">
      <c r="A250" s="175"/>
      <c r="B250" s="176"/>
      <c r="C250" s="177" t="s">
        <v>41</v>
      </c>
      <c r="D250" s="178"/>
      <c r="E250" s="178"/>
      <c r="F250" s="178"/>
      <c r="G250" s="179"/>
      <c r="H250" s="171">
        <f>'Автоматические данные'!$H$48</f>
        <v>0</v>
      </c>
      <c r="I250" s="172"/>
      <c r="J250" s="173" t="e">
        <f>'Автоматические данные'!$J$48</f>
        <v>#DIV/0!</v>
      </c>
      <c r="K250" s="174"/>
      <c r="L250" s="173">
        <f>'Автоматические данные'!$L$48</f>
        <v>0</v>
      </c>
      <c r="M250" s="174"/>
    </row>
    <row r="251">
      <c r="A251" s="175"/>
      <c r="B251" s="176"/>
      <c r="C251" s="168" t="s">
        <v>42</v>
      </c>
      <c r="D251" s="169"/>
      <c r="E251" s="169"/>
      <c r="F251" s="169"/>
      <c r="G251" s="170"/>
      <c r="H251" s="171">
        <f>'Автоматические данные'!$H$49</f>
        <v>0</v>
      </c>
      <c r="I251" s="172"/>
      <c r="J251" s="173" t="e">
        <f>'Автоматические данные'!$J$49</f>
        <v>#DIV/0!</v>
      </c>
      <c r="K251" s="174"/>
      <c r="L251" s="173">
        <f>'Автоматические данные'!$L$49</f>
        <v>0</v>
      </c>
      <c r="M251" s="174"/>
    </row>
    <row r="252">
      <c r="A252" s="175"/>
      <c r="B252" s="176"/>
      <c r="C252" s="177" t="s">
        <v>43</v>
      </c>
      <c r="D252" s="178"/>
      <c r="E252" s="178"/>
      <c r="F252" s="178"/>
      <c r="G252" s="179"/>
      <c r="H252" s="171">
        <f>'Автоматические данные'!$H$50</f>
        <v>0</v>
      </c>
      <c r="I252" s="172"/>
      <c r="J252" s="173" t="e">
        <f>'Автоматические данные'!$J$50</f>
        <v>#DIV/0!</v>
      </c>
      <c r="K252" s="174"/>
      <c r="L252" s="173">
        <f>'Автоматические данные'!$L$50</f>
        <v>0</v>
      </c>
      <c r="M252" s="174"/>
    </row>
    <row r="253" ht="29.25" customHeight="1">
      <c r="A253" s="180"/>
      <c r="B253" s="181"/>
      <c r="C253" s="177" t="s">
        <v>44</v>
      </c>
      <c r="D253" s="178"/>
      <c r="E253" s="178"/>
      <c r="F253" s="178"/>
      <c r="G253" s="179"/>
      <c r="H253" s="171">
        <f>'Автоматические данные'!$H$51</f>
        <v>0</v>
      </c>
      <c r="I253" s="172"/>
      <c r="J253" s="173" t="e">
        <f>'Автоматические данные'!$J$51</f>
        <v>#DIV/0!</v>
      </c>
      <c r="K253" s="174"/>
      <c r="L253" s="173">
        <f>'Автоматические данные'!$L$51</f>
        <v>0</v>
      </c>
      <c r="M253" s="174"/>
    </row>
    <row r="254">
      <c r="A254" s="182" t="s">
        <v>45</v>
      </c>
      <c r="B254" s="183"/>
      <c r="C254" s="184" t="s">
        <v>46</v>
      </c>
      <c r="D254" s="185"/>
      <c r="E254" s="185"/>
      <c r="F254" s="185"/>
      <c r="G254" s="186"/>
      <c r="H254" s="187">
        <f>'Автоматические данные'!H53</f>
        <v>0</v>
      </c>
      <c r="I254" s="188"/>
      <c r="J254" s="189">
        <v>0</v>
      </c>
      <c r="K254" s="190"/>
      <c r="L254" s="189">
        <f>'Автоматические данные'!L53</f>
        <v>0</v>
      </c>
      <c r="M254" s="190"/>
    </row>
    <row r="255">
      <c r="A255" s="191"/>
      <c r="B255" s="192"/>
      <c r="C255" s="184" t="s">
        <v>47</v>
      </c>
      <c r="D255" s="185"/>
      <c r="E255" s="185"/>
      <c r="F255" s="185"/>
      <c r="G255" s="186"/>
      <c r="H255" s="187">
        <f>'Автоматические данные'!H54</f>
        <v>0</v>
      </c>
      <c r="I255" s="188"/>
      <c r="J255" s="189">
        <v>0</v>
      </c>
      <c r="K255" s="190"/>
      <c r="L255" s="189">
        <f>'Автоматические данные'!L54</f>
        <v>0</v>
      </c>
      <c r="M255" s="190"/>
    </row>
    <row r="256">
      <c r="A256" s="191"/>
      <c r="B256" s="192"/>
      <c r="C256" s="193" t="s">
        <v>48</v>
      </c>
      <c r="D256" s="194"/>
      <c r="E256" s="194"/>
      <c r="F256" s="194"/>
      <c r="G256" s="195"/>
      <c r="H256" s="187">
        <f>'Автоматические данные'!H55</f>
        <v>0</v>
      </c>
      <c r="I256" s="188"/>
      <c r="J256" s="189">
        <v>0</v>
      </c>
      <c r="K256" s="190"/>
      <c r="L256" s="189">
        <f>'Автоматические данные'!L55</f>
        <v>0</v>
      </c>
      <c r="M256" s="190"/>
    </row>
    <row r="257">
      <c r="A257" s="191"/>
      <c r="B257" s="192"/>
      <c r="C257" s="184" t="s">
        <v>49</v>
      </c>
      <c r="D257" s="185"/>
      <c r="E257" s="185"/>
      <c r="F257" s="185"/>
      <c r="G257" s="186"/>
      <c r="H257" s="187">
        <f>'Автоматические данные'!H56</f>
        <v>0</v>
      </c>
      <c r="I257" s="188"/>
      <c r="J257" s="189">
        <v>0</v>
      </c>
      <c r="K257" s="190"/>
      <c r="L257" s="189">
        <f>'Автоматические данные'!L56</f>
        <v>0</v>
      </c>
      <c r="M257" s="190"/>
    </row>
    <row r="258">
      <c r="A258" s="196"/>
      <c r="B258" s="197"/>
      <c r="C258" s="184" t="s">
        <v>50</v>
      </c>
      <c r="D258" s="185"/>
      <c r="E258" s="185"/>
      <c r="F258" s="185"/>
      <c r="G258" s="186"/>
      <c r="H258" s="187">
        <f>'Автоматические данные'!H57</f>
        <v>0</v>
      </c>
      <c r="I258" s="188"/>
      <c r="J258" s="189">
        <v>0</v>
      </c>
      <c r="K258" s="190"/>
      <c r="L258" s="189">
        <f>'Автоматические данные'!L57</f>
        <v>0</v>
      </c>
      <c r="M258" s="190"/>
    </row>
    <row r="259">
      <c r="A259" s="198" t="s">
        <v>51</v>
      </c>
      <c r="B259" s="199"/>
      <c r="C259" s="200" t="s">
        <v>52</v>
      </c>
      <c r="D259" s="201"/>
      <c r="E259" s="201"/>
      <c r="F259" s="201"/>
      <c r="G259" s="202"/>
      <c r="H259" s="203">
        <f>'Автоматические данные'!H59</f>
        <v>0</v>
      </c>
      <c r="I259" s="204"/>
      <c r="J259" s="205" t="e">
        <f>'Автоматические данные'!J59</f>
        <v>#DIV/0!</v>
      </c>
      <c r="K259" s="206"/>
      <c r="L259" s="205">
        <f>'Автоматические данные'!L59</f>
        <v>0</v>
      </c>
      <c r="M259" s="206"/>
    </row>
    <row r="260">
      <c r="A260" s="207"/>
      <c r="B260" s="208"/>
      <c r="C260" s="200" t="s">
        <v>53</v>
      </c>
      <c r="D260" s="201"/>
      <c r="E260" s="201"/>
      <c r="F260" s="201"/>
      <c r="G260" s="202"/>
      <c r="H260" s="203">
        <f>'Автоматические данные'!H60</f>
        <v>0</v>
      </c>
      <c r="I260" s="204"/>
      <c r="J260" s="205" t="e">
        <f>'Автоматические данные'!J60</f>
        <v>#DIV/0!</v>
      </c>
      <c r="K260" s="206"/>
      <c r="L260" s="205">
        <f>'Автоматические данные'!L60</f>
        <v>0</v>
      </c>
      <c r="M260" s="206"/>
    </row>
    <row r="261">
      <c r="A261" s="207"/>
      <c r="B261" s="208"/>
      <c r="C261" s="209" t="s">
        <v>54</v>
      </c>
      <c r="D261" s="210"/>
      <c r="E261" s="210"/>
      <c r="F261" s="210"/>
      <c r="G261" s="211"/>
      <c r="H261" s="203">
        <f>'Автоматические данные'!H61</f>
        <v>0</v>
      </c>
      <c r="I261" s="204"/>
      <c r="J261" s="205" t="e">
        <f>'Автоматические данные'!J61</f>
        <v>#DIV/0!</v>
      </c>
      <c r="K261" s="206"/>
      <c r="L261" s="205">
        <f>'Автоматические данные'!L61</f>
        <v>0</v>
      </c>
      <c r="M261" s="206"/>
    </row>
    <row r="262">
      <c r="A262" s="207"/>
      <c r="B262" s="208"/>
      <c r="C262" s="200" t="s">
        <v>55</v>
      </c>
      <c r="D262" s="201"/>
      <c r="E262" s="201"/>
      <c r="F262" s="201"/>
      <c r="G262" s="202"/>
      <c r="H262" s="203">
        <f>'Автоматические данные'!H62</f>
        <v>0</v>
      </c>
      <c r="I262" s="204"/>
      <c r="J262" s="205" t="e">
        <f>'Автоматические данные'!J62</f>
        <v>#DIV/0!</v>
      </c>
      <c r="K262" s="206"/>
      <c r="L262" s="205">
        <f>'Автоматические данные'!L62</f>
        <v>0</v>
      </c>
      <c r="M262" s="206"/>
    </row>
    <row r="263" ht="27" customHeight="1">
      <c r="A263" s="212"/>
      <c r="B263" s="213"/>
      <c r="C263" s="200" t="s">
        <v>56</v>
      </c>
      <c r="D263" s="201"/>
      <c r="E263" s="201"/>
      <c r="F263" s="201"/>
      <c r="G263" s="202"/>
      <c r="H263" s="203">
        <f>'Автоматические данные'!H63</f>
        <v>0</v>
      </c>
      <c r="I263" s="204"/>
      <c r="J263" s="205" t="e">
        <f>'Автоматические данные'!J63</f>
        <v>#DIV/0!</v>
      </c>
      <c r="K263" s="206"/>
      <c r="L263" s="205">
        <f>'Автоматические данные'!L63</f>
        <v>0</v>
      </c>
      <c r="M263" s="206"/>
    </row>
    <row r="264" ht="15.75" customHeight="1">
      <c r="A264" s="214" t="s">
        <v>57</v>
      </c>
      <c r="B264" s="215"/>
      <c r="C264" s="216" t="s">
        <v>58</v>
      </c>
      <c r="D264" s="217"/>
      <c r="E264" s="217"/>
      <c r="F264" s="217"/>
      <c r="G264" s="218"/>
      <c r="H264" s="219">
        <f>'Автоматические данные'!H65</f>
        <v>0</v>
      </c>
      <c r="I264" s="220"/>
      <c r="J264" s="221" t="e">
        <f>'Автоматические данные'!$J$65</f>
        <v>#DIV/0!</v>
      </c>
      <c r="K264" s="222"/>
      <c r="L264" s="221">
        <f>'Автоматические данные'!L65</f>
        <v>0</v>
      </c>
      <c r="M264" s="222"/>
    </row>
    <row r="265" ht="15.75" customHeight="1">
      <c r="A265" s="223"/>
      <c r="B265" s="224"/>
      <c r="C265" s="216" t="s">
        <v>59</v>
      </c>
      <c r="D265" s="217"/>
      <c r="E265" s="217"/>
      <c r="F265" s="217"/>
      <c r="G265" s="218"/>
      <c r="H265" s="219">
        <f>'Автоматические данные'!H66</f>
        <v>0</v>
      </c>
      <c r="I265" s="220"/>
      <c r="J265" s="221" t="e">
        <f>'Автоматические данные'!$J$66</f>
        <v>#DIV/0!</v>
      </c>
      <c r="K265" s="222"/>
      <c r="L265" s="221">
        <f>'Автоматические данные'!L66</f>
        <v>0</v>
      </c>
      <c r="M265" s="222"/>
    </row>
    <row r="266" ht="15.75" customHeight="1">
      <c r="A266" s="223"/>
      <c r="B266" s="224"/>
      <c r="C266" s="216" t="s">
        <v>60</v>
      </c>
      <c r="D266" s="217"/>
      <c r="E266" s="217"/>
      <c r="F266" s="217"/>
      <c r="G266" s="218"/>
      <c r="H266" s="219">
        <f>'Автоматические данные'!H67</f>
        <v>0</v>
      </c>
      <c r="I266" s="220"/>
      <c r="J266" s="221" t="e">
        <f>'Автоматические данные'!$J$67</f>
        <v>#DIV/0!</v>
      </c>
      <c r="K266" s="222"/>
      <c r="L266" s="221">
        <f>'Автоматические данные'!L67</f>
        <v>0</v>
      </c>
      <c r="M266" s="222"/>
    </row>
    <row r="267" ht="15.75" customHeight="1">
      <c r="A267" s="223"/>
      <c r="B267" s="224"/>
      <c r="C267" s="216" t="s">
        <v>61</v>
      </c>
      <c r="D267" s="217"/>
      <c r="E267" s="217"/>
      <c r="F267" s="217"/>
      <c r="G267" s="218"/>
      <c r="H267" s="219">
        <f>'Автоматические данные'!H68</f>
        <v>0</v>
      </c>
      <c r="I267" s="220"/>
      <c r="J267" s="221" t="e">
        <f>'Автоматические данные'!$J$68</f>
        <v>#DIV/0!</v>
      </c>
      <c r="K267" s="222"/>
      <c r="L267" s="221">
        <f>'Автоматические данные'!L68</f>
        <v>0</v>
      </c>
      <c r="M267" s="222"/>
    </row>
    <row r="268" ht="26.25" customHeight="1">
      <c r="A268" s="225"/>
      <c r="B268" s="226"/>
      <c r="C268" s="216" t="s">
        <v>62</v>
      </c>
      <c r="D268" s="217"/>
      <c r="E268" s="217"/>
      <c r="F268" s="217"/>
      <c r="G268" s="218"/>
      <c r="H268" s="219">
        <f>'Автоматические данные'!H69</f>
        <v>0</v>
      </c>
      <c r="I268" s="220"/>
      <c r="J268" s="221" t="e">
        <f>'Автоматические данные'!$J$69</f>
        <v>#DIV/0!</v>
      </c>
      <c r="K268" s="222"/>
      <c r="L268" s="221">
        <f>'Автоматические данные'!L69</f>
        <v>0</v>
      </c>
      <c r="M268" s="222"/>
    </row>
    <row r="269" ht="39.75" customHeight="1">
      <c r="A269" s="85" t="s">
        <v>63</v>
      </c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</row>
    <row r="270" ht="29.25" customHeight="1">
      <c r="A270" s="227" t="str">
        <f>'Ручные данные'!$I$3</f>
        <v xml:space="preserve">III квартал 2021 г.</v>
      </c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</row>
    <row r="271" ht="108" customHeight="1">
      <c r="A271" s="229" t="s">
        <v>64</v>
      </c>
      <c r="B271" s="230"/>
      <c r="C271" s="230"/>
      <c r="D271" s="231"/>
      <c r="E271" s="229" t="s">
        <v>65</v>
      </c>
      <c r="F271" s="232"/>
      <c r="G271" s="232"/>
      <c r="H271" s="232"/>
      <c r="I271" s="232"/>
      <c r="J271" s="233"/>
      <c r="K271" s="234" t="s">
        <v>30</v>
      </c>
      <c r="L271" s="235" t="s">
        <v>31</v>
      </c>
      <c r="M271" s="236" t="s">
        <v>32</v>
      </c>
      <c r="N271" s="236" t="s">
        <v>66</v>
      </c>
    </row>
    <row r="272" ht="15.75">
      <c r="A272" s="237" t="s">
        <v>67</v>
      </c>
      <c r="B272" s="238"/>
      <c r="C272" s="238"/>
      <c r="D272" s="239"/>
      <c r="E272" s="240" t="s">
        <v>19</v>
      </c>
      <c r="F272" s="241"/>
      <c r="G272" s="241"/>
      <c r="H272" s="241"/>
      <c r="I272" s="241"/>
      <c r="J272" s="242"/>
      <c r="K272" s="243">
        <f>'Автоматические данные'!$H$91</f>
        <v>0</v>
      </c>
      <c r="L272" s="244">
        <v>0</v>
      </c>
      <c r="M272" s="245">
        <f>SUM(K272/A276*10000)</f>
        <v>0</v>
      </c>
      <c r="N272" s="245" t="e">
        <f>SUM(M272-'[1]Обработка данных'!#REF!)</f>
        <v>#REF!</v>
      </c>
    </row>
    <row r="273" ht="15.75">
      <c r="A273" s="246"/>
      <c r="B273" s="247"/>
      <c r="C273" s="247"/>
      <c r="D273" s="248"/>
      <c r="E273" s="249" t="s">
        <v>20</v>
      </c>
      <c r="F273" s="250"/>
      <c r="G273" s="250"/>
      <c r="H273" s="250"/>
      <c r="I273" s="250"/>
      <c r="J273" s="251"/>
      <c r="K273" s="243">
        <f>'Автоматические данные'!$I$91</f>
        <v>0</v>
      </c>
      <c r="L273" s="244">
        <v>0</v>
      </c>
      <c r="M273" s="245">
        <f>SUM(K273/A276*10000)</f>
        <v>0</v>
      </c>
      <c r="N273" s="245" t="e">
        <f>#NAME?</f>
        <v>#REF!</v>
      </c>
    </row>
    <row r="274" ht="15.75" customHeight="1">
      <c r="A274" s="246"/>
      <c r="B274" s="247"/>
      <c r="C274" s="247"/>
      <c r="D274" s="248"/>
      <c r="E274" s="252" t="s">
        <v>21</v>
      </c>
      <c r="F274" s="253"/>
      <c r="G274" s="253"/>
      <c r="H274" s="253"/>
      <c r="I274" s="253"/>
      <c r="J274" s="254"/>
      <c r="K274" s="243">
        <f>'Автоматические данные'!$J$91</f>
        <v>0</v>
      </c>
      <c r="L274" s="244">
        <v>0</v>
      </c>
      <c r="M274" s="245">
        <f>SUM(K274/A276*10000)</f>
        <v>0</v>
      </c>
      <c r="N274" s="245" t="e">
        <f>#NAME?</f>
        <v>#REF!</v>
      </c>
    </row>
    <row r="275" ht="15.75">
      <c r="A275" s="255"/>
      <c r="B275" s="256"/>
      <c r="C275" s="256"/>
      <c r="D275" s="257"/>
      <c r="E275" s="258" t="s">
        <v>22</v>
      </c>
      <c r="F275" s="259"/>
      <c r="G275" s="259"/>
      <c r="H275" s="259"/>
      <c r="I275" s="259"/>
      <c r="J275" s="260"/>
      <c r="K275" s="243">
        <f>'Автоматические данные'!$K$91</f>
        <v>0</v>
      </c>
      <c r="L275" s="244">
        <v>0</v>
      </c>
      <c r="M275" s="245">
        <f>SUM(K275/A276*10000)</f>
        <v>0</v>
      </c>
      <c r="N275" s="245" t="e">
        <f>#NAME?</f>
        <v>#REF!</v>
      </c>
    </row>
    <row r="276" ht="15.75">
      <c r="A276" s="261">
        <v>6424</v>
      </c>
      <c r="B276" s="262"/>
      <c r="C276" s="262"/>
      <c r="D276" s="263"/>
      <c r="E276" s="264" t="s">
        <v>23</v>
      </c>
      <c r="F276" s="265"/>
      <c r="G276" s="265"/>
      <c r="H276" s="265"/>
      <c r="I276" s="265"/>
      <c r="J276" s="266"/>
      <c r="K276" s="243">
        <f>'Автоматические данные'!$L$91</f>
        <v>0</v>
      </c>
      <c r="L276" s="244">
        <v>0</v>
      </c>
      <c r="M276" s="245">
        <f>SUM(K276/A276*10000)</f>
        <v>0</v>
      </c>
      <c r="N276" s="245" t="e">
        <f>#NAME?</f>
        <v>#REF!</v>
      </c>
    </row>
    <row r="277" ht="15.75">
      <c r="A277" s="267" t="s">
        <v>68</v>
      </c>
      <c r="B277" s="268"/>
      <c r="C277" s="268"/>
      <c r="D277" s="269"/>
      <c r="E277" s="240" t="s">
        <v>19</v>
      </c>
      <c r="F277" s="241"/>
      <c r="G277" s="241"/>
      <c r="H277" s="241"/>
      <c r="I277" s="241"/>
      <c r="J277" s="242"/>
      <c r="K277" s="270">
        <f>'Автоматические данные'!$H$92</f>
        <v>0</v>
      </c>
      <c r="L277" s="271">
        <v>0</v>
      </c>
      <c r="M277" s="272">
        <f>SUM(K277/A281*10000)</f>
        <v>0</v>
      </c>
      <c r="N277" s="272" t="e">
        <f>#NAME?</f>
        <v>#REF!</v>
      </c>
    </row>
    <row r="278" ht="15.75">
      <c r="A278" s="273"/>
      <c r="B278" s="274"/>
      <c r="C278" s="274"/>
      <c r="D278" s="275"/>
      <c r="E278" s="249" t="s">
        <v>20</v>
      </c>
      <c r="F278" s="250"/>
      <c r="G278" s="250"/>
      <c r="H278" s="250"/>
      <c r="I278" s="250"/>
      <c r="J278" s="251"/>
      <c r="K278" s="270">
        <f>'Автоматические данные'!$I$92</f>
        <v>0</v>
      </c>
      <c r="L278" s="271">
        <v>0</v>
      </c>
      <c r="M278" s="272">
        <f>SUM(K278/A281*10000)</f>
        <v>0</v>
      </c>
      <c r="N278" s="272" t="e">
        <f>#NAME?</f>
        <v>#REF!</v>
      </c>
    </row>
    <row r="279" ht="15.75">
      <c r="A279" s="273"/>
      <c r="B279" s="274"/>
      <c r="C279" s="274"/>
      <c r="D279" s="275"/>
      <c r="E279" s="252" t="s">
        <v>21</v>
      </c>
      <c r="F279" s="253"/>
      <c r="G279" s="253"/>
      <c r="H279" s="253"/>
      <c r="I279" s="253"/>
      <c r="J279" s="254"/>
      <c r="K279" s="270">
        <f>'Автоматические данные'!$J$92</f>
        <v>0</v>
      </c>
      <c r="L279" s="271">
        <v>0</v>
      </c>
      <c r="M279" s="272">
        <f>SUM(K279/A281*10000)</f>
        <v>0</v>
      </c>
      <c r="N279" s="272" t="e">
        <f>SUM(L279-'[1]Обработка данных'!#REF!)</f>
        <v>#REF!</v>
      </c>
    </row>
    <row r="280" ht="15.75">
      <c r="A280" s="276"/>
      <c r="B280" s="277"/>
      <c r="C280" s="277"/>
      <c r="D280" s="278"/>
      <c r="E280" s="258" t="s">
        <v>22</v>
      </c>
      <c r="F280" s="259"/>
      <c r="G280" s="259"/>
      <c r="H280" s="259"/>
      <c r="I280" s="259"/>
      <c r="J280" s="260"/>
      <c r="K280" s="270">
        <f>'Автоматические данные'!$K$92</f>
        <v>0</v>
      </c>
      <c r="L280" s="271">
        <v>0</v>
      </c>
      <c r="M280" s="272">
        <f>SUM(K280/A281*10000)</f>
        <v>0</v>
      </c>
      <c r="N280" s="272" t="e">
        <f>SUM(M280-'[1]Обработка данных'!#REF!)</f>
        <v>#REF!</v>
      </c>
    </row>
    <row r="281" ht="15.75">
      <c r="A281" s="261">
        <v>11049</v>
      </c>
      <c r="B281" s="262"/>
      <c r="C281" s="262"/>
      <c r="D281" s="263"/>
      <c r="E281" s="264" t="s">
        <v>23</v>
      </c>
      <c r="F281" s="265"/>
      <c r="G281" s="265"/>
      <c r="H281" s="265"/>
      <c r="I281" s="265"/>
      <c r="J281" s="266"/>
      <c r="K281" s="270">
        <f>'Автоматические данные'!$L$92</f>
        <v>0</v>
      </c>
      <c r="L281" s="271">
        <v>0</v>
      </c>
      <c r="M281" s="272">
        <f>SUM(K281/A286*10000)</f>
        <v>0</v>
      </c>
      <c r="N281" s="279" t="e">
        <f>#NAME?</f>
        <v>#REF!</v>
      </c>
    </row>
    <row r="282" ht="15.75">
      <c r="A282" s="237" t="s">
        <v>69</v>
      </c>
      <c r="B282" s="238"/>
      <c r="C282" s="238"/>
      <c r="D282" s="239"/>
      <c r="E282" s="240" t="s">
        <v>19</v>
      </c>
      <c r="F282" s="241"/>
      <c r="G282" s="241"/>
      <c r="H282" s="241"/>
      <c r="I282" s="241"/>
      <c r="J282" s="242"/>
      <c r="K282" s="280">
        <f>'Автоматические данные'!$H$93</f>
        <v>0</v>
      </c>
      <c r="L282" s="281">
        <v>0</v>
      </c>
      <c r="M282" s="282">
        <f>SUM(K282/A286*10000)</f>
        <v>0</v>
      </c>
      <c r="N282" s="282" t="e">
        <f>#NAME?</f>
        <v>#REF!</v>
      </c>
    </row>
    <row r="283" ht="15.75">
      <c r="A283" s="246"/>
      <c r="B283" s="247"/>
      <c r="C283" s="247"/>
      <c r="D283" s="248"/>
      <c r="E283" s="249" t="s">
        <v>20</v>
      </c>
      <c r="F283" s="250"/>
      <c r="G283" s="250"/>
      <c r="H283" s="250"/>
      <c r="I283" s="250"/>
      <c r="J283" s="251"/>
      <c r="K283" s="280">
        <f>'Автоматические данные'!$I$93</f>
        <v>0</v>
      </c>
      <c r="L283" s="281">
        <v>0</v>
      </c>
      <c r="M283" s="282">
        <f>SUM(K283/A286*10000)</f>
        <v>0</v>
      </c>
      <c r="N283" s="282" t="e">
        <f>#NAME?</f>
        <v>#REF!</v>
      </c>
    </row>
    <row r="284" ht="15.75">
      <c r="A284" s="246"/>
      <c r="B284" s="247"/>
      <c r="C284" s="247"/>
      <c r="D284" s="248"/>
      <c r="E284" s="252" t="s">
        <v>21</v>
      </c>
      <c r="F284" s="253"/>
      <c r="G284" s="253"/>
      <c r="H284" s="253"/>
      <c r="I284" s="253"/>
      <c r="J284" s="254"/>
      <c r="K284" s="280">
        <f>'Автоматические данные'!$J$93</f>
        <v>0</v>
      </c>
      <c r="L284" s="281">
        <v>0</v>
      </c>
      <c r="M284" s="282">
        <f>SUM(K284/A286*10000)</f>
        <v>0</v>
      </c>
      <c r="N284" s="245" t="e">
        <f>#NAME?</f>
        <v>#REF!</v>
      </c>
    </row>
    <row r="285" ht="15.75">
      <c r="A285" s="255"/>
      <c r="B285" s="256"/>
      <c r="C285" s="256"/>
      <c r="D285" s="257"/>
      <c r="E285" s="258" t="s">
        <v>22</v>
      </c>
      <c r="F285" s="259"/>
      <c r="G285" s="259"/>
      <c r="H285" s="259"/>
      <c r="I285" s="259"/>
      <c r="J285" s="260"/>
      <c r="K285" s="280">
        <f>'Автоматические данные'!$K$93</f>
        <v>0</v>
      </c>
      <c r="L285" s="281">
        <v>0</v>
      </c>
      <c r="M285" s="282">
        <f>SUM(K285/A286*10000)</f>
        <v>0</v>
      </c>
      <c r="N285" s="282" t="e">
        <f>#NAME?</f>
        <v>#REF!</v>
      </c>
    </row>
    <row r="286" ht="15.75">
      <c r="A286" s="261">
        <v>8934</v>
      </c>
      <c r="B286" s="262"/>
      <c r="C286" s="262"/>
      <c r="D286" s="263"/>
      <c r="E286" s="264" t="s">
        <v>23</v>
      </c>
      <c r="F286" s="265"/>
      <c r="G286" s="265"/>
      <c r="H286" s="265"/>
      <c r="I286" s="265"/>
      <c r="J286" s="266"/>
      <c r="K286" s="280">
        <f>'Автоматические данные'!$L$93</f>
        <v>0</v>
      </c>
      <c r="L286" s="281">
        <v>0</v>
      </c>
      <c r="M286" s="282">
        <f>SUM(K286/A286*10000)</f>
        <v>0</v>
      </c>
      <c r="N286" s="245" t="e">
        <f>#NAME?</f>
        <v>#REF!</v>
      </c>
    </row>
    <row r="287" ht="15.75">
      <c r="A287" s="267" t="s">
        <v>70</v>
      </c>
      <c r="B287" s="268"/>
      <c r="C287" s="268"/>
      <c r="D287" s="269"/>
      <c r="E287" s="240" t="s">
        <v>19</v>
      </c>
      <c r="F287" s="241"/>
      <c r="G287" s="241"/>
      <c r="H287" s="241"/>
      <c r="I287" s="241"/>
      <c r="J287" s="242"/>
      <c r="K287" s="270">
        <f>'Автоматические данные'!$H$94</f>
        <v>0</v>
      </c>
      <c r="L287" s="271">
        <v>0</v>
      </c>
      <c r="M287" s="272">
        <f>SUM(K287/A291*10000)</f>
        <v>0</v>
      </c>
      <c r="N287" s="279" t="e">
        <f>#NAME?</f>
        <v>#REF!</v>
      </c>
    </row>
    <row r="288" ht="15.75">
      <c r="A288" s="273"/>
      <c r="B288" s="274"/>
      <c r="C288" s="274"/>
      <c r="D288" s="275"/>
      <c r="E288" s="249" t="s">
        <v>20</v>
      </c>
      <c r="F288" s="250"/>
      <c r="G288" s="250"/>
      <c r="H288" s="250"/>
      <c r="I288" s="250"/>
      <c r="J288" s="251"/>
      <c r="K288" s="270">
        <f>'Автоматические данные'!$I$94</f>
        <v>0</v>
      </c>
      <c r="L288" s="271">
        <v>0</v>
      </c>
      <c r="M288" s="272">
        <f>SUM(K288/A291*10000)</f>
        <v>0</v>
      </c>
      <c r="N288" s="272" t="e">
        <f>#NAME?</f>
        <v>#REF!</v>
      </c>
    </row>
    <row r="289" ht="15.75">
      <c r="A289" s="273"/>
      <c r="B289" s="274"/>
      <c r="C289" s="274"/>
      <c r="D289" s="275"/>
      <c r="E289" s="252" t="s">
        <v>21</v>
      </c>
      <c r="F289" s="253"/>
      <c r="G289" s="253"/>
      <c r="H289" s="253"/>
      <c r="I289" s="253"/>
      <c r="J289" s="254"/>
      <c r="K289" s="270">
        <f>'Автоматические данные'!$J$94</f>
        <v>0</v>
      </c>
      <c r="L289" s="271">
        <v>0</v>
      </c>
      <c r="M289" s="272">
        <f>SUM(K289/A291*10000)</f>
        <v>0</v>
      </c>
      <c r="N289" s="272" t="e">
        <f>#NAME?</f>
        <v>#REF!</v>
      </c>
    </row>
    <row r="290" ht="15.75">
      <c r="A290" s="276"/>
      <c r="B290" s="277"/>
      <c r="C290" s="277"/>
      <c r="D290" s="278"/>
      <c r="E290" s="258" t="s">
        <v>22</v>
      </c>
      <c r="F290" s="259"/>
      <c r="G290" s="259"/>
      <c r="H290" s="259"/>
      <c r="I290" s="259"/>
      <c r="J290" s="260"/>
      <c r="K290" s="270">
        <f>'Автоматические данные'!$K$94</f>
        <v>0</v>
      </c>
      <c r="L290" s="271">
        <v>0</v>
      </c>
      <c r="M290" s="272">
        <f>SUM(K290/A291*10000)</f>
        <v>0</v>
      </c>
      <c r="N290" s="272" t="e">
        <f>#NAME?</f>
        <v>#REF!</v>
      </c>
    </row>
    <row r="291" ht="15.75">
      <c r="A291" s="261">
        <v>8006</v>
      </c>
      <c r="B291" s="262"/>
      <c r="C291" s="262"/>
      <c r="D291" s="263"/>
      <c r="E291" s="264" t="s">
        <v>23</v>
      </c>
      <c r="F291" s="265"/>
      <c r="G291" s="265"/>
      <c r="H291" s="265"/>
      <c r="I291" s="265"/>
      <c r="J291" s="266"/>
      <c r="K291" s="270">
        <f>'Автоматические данные'!$L$94</f>
        <v>0</v>
      </c>
      <c r="L291" s="271">
        <v>0</v>
      </c>
      <c r="M291" s="272">
        <f>SUM(K291/A291*10000)</f>
        <v>0</v>
      </c>
      <c r="N291" s="279" t="e">
        <f>#NAME?</f>
        <v>#REF!</v>
      </c>
    </row>
    <row r="292" ht="48" customHeight="1">
      <c r="A292" s="85" t="s">
        <v>63</v>
      </c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</row>
    <row r="293" ht="18">
      <c r="A293" s="227" t="str">
        <f>'Ручные данные'!$I$3</f>
        <v xml:space="preserve">III квартал 2021 г.</v>
      </c>
      <c r="B293" s="227"/>
      <c r="C293" s="227"/>
      <c r="D293" s="227"/>
      <c r="E293" s="227"/>
      <c r="F293" s="227"/>
      <c r="G293" s="227"/>
      <c r="H293" s="227"/>
      <c r="I293" s="227"/>
      <c r="J293" s="227"/>
      <c r="K293" s="227"/>
      <c r="L293" s="227"/>
      <c r="M293" s="227"/>
      <c r="N293" s="227"/>
    </row>
    <row r="294" ht="93.75" customHeight="1">
      <c r="A294" s="229" t="s">
        <v>64</v>
      </c>
      <c r="B294" s="230"/>
      <c r="C294" s="230"/>
      <c r="D294" s="231"/>
      <c r="E294" s="229" t="s">
        <v>65</v>
      </c>
      <c r="F294" s="232"/>
      <c r="G294" s="232"/>
      <c r="H294" s="232"/>
      <c r="I294" s="232"/>
      <c r="J294" s="233"/>
      <c r="K294" s="236" t="s">
        <v>30</v>
      </c>
      <c r="L294" s="283" t="s">
        <v>31</v>
      </c>
      <c r="M294" s="236" t="s">
        <v>32</v>
      </c>
      <c r="N294" s="236" t="s">
        <v>66</v>
      </c>
    </row>
    <row r="295" ht="15.75">
      <c r="A295" s="237" t="s">
        <v>71</v>
      </c>
      <c r="B295" s="238"/>
      <c r="C295" s="238"/>
      <c r="D295" s="239"/>
      <c r="E295" s="240" t="s">
        <v>19</v>
      </c>
      <c r="F295" s="241"/>
      <c r="G295" s="241"/>
      <c r="H295" s="241"/>
      <c r="I295" s="241"/>
      <c r="J295" s="242"/>
      <c r="K295" s="284">
        <f>'Автоматические данные'!$H$95</f>
        <v>0</v>
      </c>
      <c r="L295" s="281">
        <v>0</v>
      </c>
      <c r="M295" s="282">
        <f>SUM(K295/A299*10000)</f>
        <v>0</v>
      </c>
      <c r="N295" s="282" t="e">
        <f>#NAME?</f>
        <v>#REF!</v>
      </c>
    </row>
    <row r="296" ht="15.75">
      <c r="A296" s="246"/>
      <c r="B296" s="247"/>
      <c r="C296" s="247"/>
      <c r="D296" s="248"/>
      <c r="E296" s="249" t="s">
        <v>20</v>
      </c>
      <c r="F296" s="250"/>
      <c r="G296" s="250"/>
      <c r="H296" s="250"/>
      <c r="I296" s="250"/>
      <c r="J296" s="251"/>
      <c r="K296" s="284">
        <f>'Автоматические данные'!$I$95</f>
        <v>0</v>
      </c>
      <c r="L296" s="281">
        <v>0</v>
      </c>
      <c r="M296" s="282">
        <f>SUM(K296/A299*10000)</f>
        <v>0</v>
      </c>
      <c r="N296" s="282" t="e">
        <f>#NAME?</f>
        <v>#REF!</v>
      </c>
    </row>
    <row r="297" ht="15.75">
      <c r="A297" s="246"/>
      <c r="B297" s="247"/>
      <c r="C297" s="247"/>
      <c r="D297" s="248"/>
      <c r="E297" s="252" t="s">
        <v>21</v>
      </c>
      <c r="F297" s="253"/>
      <c r="G297" s="253"/>
      <c r="H297" s="253"/>
      <c r="I297" s="253"/>
      <c r="J297" s="254"/>
      <c r="K297" s="284">
        <f>'Автоматические данные'!$J$95</f>
        <v>0</v>
      </c>
      <c r="L297" s="281">
        <v>0</v>
      </c>
      <c r="M297" s="282">
        <f>SUM(K297/A299*10000)</f>
        <v>0</v>
      </c>
      <c r="N297" s="282" t="e">
        <f>#NAME?</f>
        <v>#REF!</v>
      </c>
    </row>
    <row r="298" ht="15.75">
      <c r="A298" s="255"/>
      <c r="B298" s="256"/>
      <c r="C298" s="256"/>
      <c r="D298" s="257"/>
      <c r="E298" s="258" t="s">
        <v>22</v>
      </c>
      <c r="F298" s="259"/>
      <c r="G298" s="259"/>
      <c r="H298" s="259"/>
      <c r="I298" s="259"/>
      <c r="J298" s="260"/>
      <c r="K298" s="284">
        <f>'Автоматические данные'!$K$95</f>
        <v>0</v>
      </c>
      <c r="L298" s="281">
        <v>0</v>
      </c>
      <c r="M298" s="282">
        <f>SUM(K298/A299*10000)</f>
        <v>0</v>
      </c>
      <c r="N298" s="282" t="e">
        <f>#NAME?</f>
        <v>#REF!</v>
      </c>
    </row>
    <row r="299" ht="15.75">
      <c r="A299" s="261">
        <v>7681</v>
      </c>
      <c r="B299" s="262"/>
      <c r="C299" s="262"/>
      <c r="D299" s="263"/>
      <c r="E299" s="264" t="s">
        <v>23</v>
      </c>
      <c r="F299" s="265"/>
      <c r="G299" s="265"/>
      <c r="H299" s="265"/>
      <c r="I299" s="265"/>
      <c r="J299" s="266"/>
      <c r="K299" s="284">
        <f>'Автоматические данные'!$L$95</f>
        <v>0</v>
      </c>
      <c r="L299" s="281">
        <v>0</v>
      </c>
      <c r="M299" s="282">
        <f>SUM(K299/A299*10000)</f>
        <v>0</v>
      </c>
      <c r="N299" s="245" t="e">
        <f>#NAME?</f>
        <v>#REF!</v>
      </c>
    </row>
    <row r="300" ht="15.75">
      <c r="A300" s="267" t="s">
        <v>72</v>
      </c>
      <c r="B300" s="268"/>
      <c r="C300" s="268"/>
      <c r="D300" s="269"/>
      <c r="E300" s="240" t="s">
        <v>19</v>
      </c>
      <c r="F300" s="241"/>
      <c r="G300" s="241"/>
      <c r="H300" s="241"/>
      <c r="I300" s="241"/>
      <c r="J300" s="242"/>
      <c r="K300" s="285">
        <f>'Автоматические данные'!$H$96</f>
        <v>0</v>
      </c>
      <c r="L300" s="271">
        <v>0</v>
      </c>
      <c r="M300" s="272">
        <f>SUM(K300/A304*10000)</f>
        <v>0</v>
      </c>
      <c r="N300" s="272" t="e">
        <f>#NAME?</f>
        <v>#REF!</v>
      </c>
    </row>
    <row r="301" ht="15.75">
      <c r="A301" s="273"/>
      <c r="B301" s="274"/>
      <c r="C301" s="274"/>
      <c r="D301" s="275"/>
      <c r="E301" s="249" t="s">
        <v>20</v>
      </c>
      <c r="F301" s="250"/>
      <c r="G301" s="250"/>
      <c r="H301" s="250"/>
      <c r="I301" s="250"/>
      <c r="J301" s="251"/>
      <c r="K301" s="286">
        <f>'Автоматические данные'!$I$96</f>
        <v>0</v>
      </c>
      <c r="L301" s="271">
        <v>0</v>
      </c>
      <c r="M301" s="272">
        <f>SUM(K301/A304*10000)</f>
        <v>0</v>
      </c>
      <c r="N301" s="272" t="e">
        <f>#NAME?</f>
        <v>#REF!</v>
      </c>
    </row>
    <row r="302" ht="15.75">
      <c r="A302" s="273"/>
      <c r="B302" s="274"/>
      <c r="C302" s="274"/>
      <c r="D302" s="275"/>
      <c r="E302" s="252" t="s">
        <v>21</v>
      </c>
      <c r="F302" s="253"/>
      <c r="G302" s="253"/>
      <c r="H302" s="253"/>
      <c r="I302" s="253"/>
      <c r="J302" s="254"/>
      <c r="K302" s="286">
        <f>'Автоматические данные'!$J$96</f>
        <v>0</v>
      </c>
      <c r="L302" s="271">
        <v>0</v>
      </c>
      <c r="M302" s="272">
        <f>SUM(K302/A304*10000)</f>
        <v>0</v>
      </c>
      <c r="N302" s="279" t="e">
        <f>#NAME?</f>
        <v>#REF!</v>
      </c>
    </row>
    <row r="303" ht="15.75">
      <c r="A303" s="276"/>
      <c r="B303" s="277"/>
      <c r="C303" s="277"/>
      <c r="D303" s="278"/>
      <c r="E303" s="258" t="s">
        <v>22</v>
      </c>
      <c r="F303" s="259"/>
      <c r="G303" s="259"/>
      <c r="H303" s="259"/>
      <c r="I303" s="259"/>
      <c r="J303" s="260"/>
      <c r="K303" s="286">
        <f>'Автоматические данные'!$K$96</f>
        <v>0</v>
      </c>
      <c r="L303" s="271">
        <v>0</v>
      </c>
      <c r="M303" s="272">
        <f>SUM(K303/A304*10000)</f>
        <v>0</v>
      </c>
      <c r="N303" s="272" t="e">
        <f>#NAME?</f>
        <v>#REF!</v>
      </c>
    </row>
    <row r="304" ht="15.75">
      <c r="A304" s="287">
        <v>5849</v>
      </c>
      <c r="B304" s="288"/>
      <c r="C304" s="288"/>
      <c r="D304" s="289"/>
      <c r="E304" s="264" t="s">
        <v>23</v>
      </c>
      <c r="F304" s="265"/>
      <c r="G304" s="265"/>
      <c r="H304" s="265"/>
      <c r="I304" s="265"/>
      <c r="J304" s="266"/>
      <c r="K304" s="286">
        <f>'Автоматические данные'!$L$96</f>
        <v>0</v>
      </c>
      <c r="L304" s="271">
        <v>0</v>
      </c>
      <c r="M304" s="272">
        <f>SUM(K304/A304*10000)</f>
        <v>0</v>
      </c>
      <c r="N304" s="279" t="e">
        <f>#NAME?</f>
        <v>#REF!</v>
      </c>
    </row>
    <row r="305" ht="15.75">
      <c r="A305" s="237" t="s">
        <v>73</v>
      </c>
      <c r="B305" s="238"/>
      <c r="C305" s="238"/>
      <c r="D305" s="239"/>
      <c r="E305" s="240" t="s">
        <v>19</v>
      </c>
      <c r="F305" s="241"/>
      <c r="G305" s="241"/>
      <c r="H305" s="241"/>
      <c r="I305" s="241"/>
      <c r="J305" s="242"/>
      <c r="K305" s="284">
        <f>'Автоматические данные'!$H$97</f>
        <v>0</v>
      </c>
      <c r="L305" s="281">
        <v>0</v>
      </c>
      <c r="M305" s="282">
        <f>SUM(K305/A309*10000)</f>
        <v>0</v>
      </c>
      <c r="N305" s="245" t="e">
        <f>#NAME?</f>
        <v>#REF!</v>
      </c>
    </row>
    <row r="306" ht="15.75">
      <c r="A306" s="246"/>
      <c r="B306" s="247"/>
      <c r="C306" s="247"/>
      <c r="D306" s="248"/>
      <c r="E306" s="249" t="s">
        <v>20</v>
      </c>
      <c r="F306" s="250"/>
      <c r="G306" s="250"/>
      <c r="H306" s="250"/>
      <c r="I306" s="250"/>
      <c r="J306" s="251"/>
      <c r="K306" s="284">
        <f>'Автоматические данные'!$I$97</f>
        <v>0</v>
      </c>
      <c r="L306" s="281">
        <v>0</v>
      </c>
      <c r="M306" s="282">
        <f>SUM(K306/A309*10000)</f>
        <v>0</v>
      </c>
      <c r="N306" s="282" t="e">
        <f>#NAME?</f>
        <v>#REF!</v>
      </c>
    </row>
    <row r="307" ht="15.75">
      <c r="A307" s="246"/>
      <c r="B307" s="247"/>
      <c r="C307" s="247"/>
      <c r="D307" s="248"/>
      <c r="E307" s="252" t="s">
        <v>21</v>
      </c>
      <c r="F307" s="253"/>
      <c r="G307" s="253"/>
      <c r="H307" s="253"/>
      <c r="I307" s="253"/>
      <c r="J307" s="254"/>
      <c r="K307" s="284">
        <f>'Автоматические данные'!$J$97</f>
        <v>0</v>
      </c>
      <c r="L307" s="281">
        <v>0</v>
      </c>
      <c r="M307" s="282">
        <f>SUM(K307/A309*10000)</f>
        <v>0</v>
      </c>
      <c r="N307" s="282" t="e">
        <f>#NAME?</f>
        <v>#REF!</v>
      </c>
    </row>
    <row r="308" ht="15.75">
      <c r="A308" s="255"/>
      <c r="B308" s="256"/>
      <c r="C308" s="256"/>
      <c r="D308" s="257"/>
      <c r="E308" s="258" t="s">
        <v>22</v>
      </c>
      <c r="F308" s="259"/>
      <c r="G308" s="259"/>
      <c r="H308" s="259"/>
      <c r="I308" s="259"/>
      <c r="J308" s="260"/>
      <c r="K308" s="280">
        <f>'Автоматические данные'!$K$97</f>
        <v>0</v>
      </c>
      <c r="L308" s="281">
        <v>0</v>
      </c>
      <c r="M308" s="282">
        <f>SUM(K308/A314*1000)</f>
        <v>0</v>
      </c>
      <c r="N308" s="282" t="e">
        <f>#NAME?</f>
        <v>#REF!</v>
      </c>
    </row>
    <row r="309" ht="15.75">
      <c r="A309" s="287">
        <v>47114</v>
      </c>
      <c r="B309" s="288"/>
      <c r="C309" s="288"/>
      <c r="D309" s="289"/>
      <c r="E309" s="264" t="s">
        <v>23</v>
      </c>
      <c r="F309" s="265"/>
      <c r="G309" s="265"/>
      <c r="H309" s="265"/>
      <c r="I309" s="265"/>
      <c r="J309" s="266"/>
      <c r="K309" s="280">
        <f>'Автоматические данные'!$L$97</f>
        <v>0</v>
      </c>
      <c r="L309" s="281">
        <v>0</v>
      </c>
      <c r="M309" s="245">
        <f>SUM(K309/A314*10000)</f>
        <v>0</v>
      </c>
      <c r="N309" s="245" t="e">
        <f>#NAME?</f>
        <v>#REF!</v>
      </c>
    </row>
    <row r="310" ht="15.75">
      <c r="A310" s="267" t="s">
        <v>74</v>
      </c>
      <c r="B310" s="268"/>
      <c r="C310" s="268"/>
      <c r="D310" s="269"/>
      <c r="E310" s="240" t="s">
        <v>19</v>
      </c>
      <c r="F310" s="241"/>
      <c r="G310" s="241"/>
      <c r="H310" s="241"/>
      <c r="I310" s="241"/>
      <c r="J310" s="242"/>
      <c r="K310" s="286">
        <f>'Автоматические данные'!$H$98</f>
        <v>0</v>
      </c>
      <c r="L310" s="271">
        <v>0</v>
      </c>
      <c r="M310" s="272">
        <f>SUM(K310/A314*10000)</f>
        <v>0</v>
      </c>
      <c r="N310" s="272" t="e">
        <f>SUM(K310-'[1]Обработка данных'!#REF!)</f>
        <v>#REF!</v>
      </c>
    </row>
    <row r="311" ht="15.75">
      <c r="A311" s="273"/>
      <c r="B311" s="274"/>
      <c r="C311" s="274"/>
      <c r="D311" s="275"/>
      <c r="E311" s="249" t="s">
        <v>20</v>
      </c>
      <c r="F311" s="250"/>
      <c r="G311" s="250"/>
      <c r="H311" s="250"/>
      <c r="I311" s="250"/>
      <c r="J311" s="251"/>
      <c r="K311" s="286">
        <f>'Автоматические данные'!$I$98</f>
        <v>0</v>
      </c>
      <c r="L311" s="271">
        <v>0</v>
      </c>
      <c r="M311" s="272">
        <f>SUM(K311/A314*10000)</f>
        <v>0</v>
      </c>
      <c r="N311" s="272" t="e">
        <f>SUM(M311-'[1]Обработка данных'!#REF!)</f>
        <v>#REF!</v>
      </c>
    </row>
    <row r="312" ht="15.75">
      <c r="A312" s="273"/>
      <c r="B312" s="274"/>
      <c r="C312" s="274"/>
      <c r="D312" s="275"/>
      <c r="E312" s="252" t="s">
        <v>21</v>
      </c>
      <c r="F312" s="253"/>
      <c r="G312" s="253"/>
      <c r="H312" s="253"/>
      <c r="I312" s="253"/>
      <c r="J312" s="254"/>
      <c r="K312" s="286">
        <f>'Автоматические данные'!$J$98</f>
        <v>0</v>
      </c>
      <c r="L312" s="271">
        <v>0</v>
      </c>
      <c r="M312" s="272">
        <f>SUM(K312/A314*10000)</f>
        <v>0</v>
      </c>
      <c r="N312" s="272" t="e">
        <f>#NAME?</f>
        <v>#REF!</v>
      </c>
    </row>
    <row r="313" ht="15.75">
      <c r="A313" s="276"/>
      <c r="B313" s="277"/>
      <c r="C313" s="277"/>
      <c r="D313" s="278"/>
      <c r="E313" s="258" t="s">
        <v>22</v>
      </c>
      <c r="F313" s="259"/>
      <c r="G313" s="259"/>
      <c r="H313" s="259"/>
      <c r="I313" s="259"/>
      <c r="J313" s="260"/>
      <c r="K313" s="286">
        <f>'Автоматические данные'!$K$98</f>
        <v>0</v>
      </c>
      <c r="L313" s="271">
        <v>0</v>
      </c>
      <c r="M313" s="272">
        <f>SUM(K313/A314*10000)</f>
        <v>0</v>
      </c>
      <c r="N313" s="272" t="e">
        <f>#NAME?</f>
        <v>#REF!</v>
      </c>
    </row>
    <row r="314" ht="15.75">
      <c r="A314" s="261">
        <v>18212</v>
      </c>
      <c r="B314" s="262"/>
      <c r="C314" s="262"/>
      <c r="D314" s="263"/>
      <c r="E314" s="264" t="s">
        <v>23</v>
      </c>
      <c r="F314" s="265"/>
      <c r="G314" s="265"/>
      <c r="H314" s="265"/>
      <c r="I314" s="265"/>
      <c r="J314" s="266"/>
      <c r="K314" s="286">
        <f>'Автоматические данные'!$L$98</f>
        <v>2</v>
      </c>
      <c r="L314" s="271">
        <v>0</v>
      </c>
      <c r="M314" s="272">
        <f>SUM(K314/A314*10000)</f>
        <v>1.0981770261366133</v>
      </c>
      <c r="N314" s="279" t="e">
        <f>#NAME?</f>
        <v>#REF!</v>
      </c>
    </row>
    <row r="315" ht="45.75" customHeight="1">
      <c r="A315" s="85" t="s">
        <v>63</v>
      </c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</row>
    <row r="316" ht="19.5" customHeight="1">
      <c r="A316" s="227" t="str">
        <f>'Ручные данные'!$I$3</f>
        <v xml:space="preserve">III квартал 2021 г.</v>
      </c>
      <c r="B316" s="227"/>
      <c r="C316" s="227"/>
      <c r="D316" s="227"/>
      <c r="E316" s="227"/>
      <c r="F316" s="227"/>
      <c r="G316" s="227"/>
      <c r="H316" s="227"/>
      <c r="I316" s="227"/>
      <c r="J316" s="227"/>
      <c r="K316" s="227"/>
      <c r="L316" s="227"/>
      <c r="M316" s="227"/>
      <c r="N316" s="227"/>
    </row>
    <row r="317" ht="99" customHeight="1">
      <c r="A317" s="229" t="s">
        <v>64</v>
      </c>
      <c r="B317" s="230"/>
      <c r="C317" s="230"/>
      <c r="D317" s="231"/>
      <c r="E317" s="229" t="s">
        <v>65</v>
      </c>
      <c r="F317" s="232"/>
      <c r="G317" s="232"/>
      <c r="H317" s="232"/>
      <c r="I317" s="232"/>
      <c r="J317" s="233"/>
      <c r="K317" s="234" t="s">
        <v>30</v>
      </c>
      <c r="L317" s="234" t="s">
        <v>31</v>
      </c>
      <c r="M317" s="236" t="s">
        <v>32</v>
      </c>
      <c r="N317" s="236" t="s">
        <v>66</v>
      </c>
    </row>
    <row r="318" ht="15" customHeight="1">
      <c r="A318" s="237" t="s">
        <v>75</v>
      </c>
      <c r="B318" s="238"/>
      <c r="C318" s="238"/>
      <c r="D318" s="239"/>
      <c r="E318" s="240" t="s">
        <v>19</v>
      </c>
      <c r="F318" s="241"/>
      <c r="G318" s="241"/>
      <c r="H318" s="241"/>
      <c r="I318" s="241"/>
      <c r="J318" s="242"/>
      <c r="K318" s="280">
        <f>'Автоматические данные'!$H$99</f>
        <v>0</v>
      </c>
      <c r="L318" s="280">
        <v>0</v>
      </c>
      <c r="M318" s="282">
        <f>SUM(K318/A322*10000)</f>
        <v>0</v>
      </c>
      <c r="N318" s="282" t="e">
        <f>#NAME?</f>
        <v>#REF!</v>
      </c>
    </row>
    <row r="319" ht="15" customHeight="1">
      <c r="A319" s="246"/>
      <c r="B319" s="247"/>
      <c r="C319" s="247"/>
      <c r="D319" s="248"/>
      <c r="E319" s="249" t="s">
        <v>20</v>
      </c>
      <c r="F319" s="250"/>
      <c r="G319" s="250"/>
      <c r="H319" s="250"/>
      <c r="I319" s="250"/>
      <c r="J319" s="251"/>
      <c r="K319" s="280">
        <f>'Автоматические данные'!$I$99</f>
        <v>0</v>
      </c>
      <c r="L319" s="281">
        <v>0</v>
      </c>
      <c r="M319" s="282">
        <f>SUM(K319/A322*10000)</f>
        <v>0</v>
      </c>
      <c r="N319" s="282" t="e">
        <f>#NAME?</f>
        <v>#REF!</v>
      </c>
    </row>
    <row r="320" ht="19.5" customHeight="1">
      <c r="A320" s="246"/>
      <c r="B320" s="247"/>
      <c r="C320" s="247"/>
      <c r="D320" s="248"/>
      <c r="E320" s="252" t="s">
        <v>21</v>
      </c>
      <c r="F320" s="253"/>
      <c r="G320" s="253"/>
      <c r="H320" s="253"/>
      <c r="I320" s="253"/>
      <c r="J320" s="254"/>
      <c r="K320" s="280">
        <f>'Автоматические данные'!$J$99</f>
        <v>0</v>
      </c>
      <c r="L320" s="281">
        <v>0</v>
      </c>
      <c r="M320" s="282">
        <f>SUM(K320/A322*10000)</f>
        <v>0</v>
      </c>
      <c r="N320" s="282" t="e">
        <f>#NAME?</f>
        <v>#REF!</v>
      </c>
    </row>
    <row r="321" ht="15.75" customHeight="1">
      <c r="A321" s="255"/>
      <c r="B321" s="256"/>
      <c r="C321" s="256"/>
      <c r="D321" s="257"/>
      <c r="E321" s="258" t="s">
        <v>22</v>
      </c>
      <c r="F321" s="259"/>
      <c r="G321" s="259"/>
      <c r="H321" s="259"/>
      <c r="I321" s="259"/>
      <c r="J321" s="260"/>
      <c r="K321" s="280">
        <f>'Автоматические данные'!$K$99</f>
        <v>0</v>
      </c>
      <c r="L321" s="281">
        <v>0</v>
      </c>
      <c r="M321" s="282">
        <f>SUM(K321/A322*10000)</f>
        <v>0</v>
      </c>
      <c r="N321" s="282" t="e">
        <f>#NAME?</f>
        <v>#REF!</v>
      </c>
    </row>
    <row r="322" ht="15.75">
      <c r="A322" s="261">
        <v>14544</v>
      </c>
      <c r="B322" s="262"/>
      <c r="C322" s="262"/>
      <c r="D322" s="263"/>
      <c r="E322" s="264" t="s">
        <v>23</v>
      </c>
      <c r="F322" s="265"/>
      <c r="G322" s="265"/>
      <c r="H322" s="265"/>
      <c r="I322" s="265"/>
      <c r="J322" s="266"/>
      <c r="K322" s="280">
        <f>'Автоматические данные'!$L$99</f>
        <v>0</v>
      </c>
      <c r="L322" s="281">
        <v>0</v>
      </c>
      <c r="M322" s="282">
        <f>SUM(K322/A322*10000)</f>
        <v>0</v>
      </c>
      <c r="N322" s="245" t="e">
        <f>SUM('[1]Обработка данных'!#REF!)</f>
        <v>#REF!</v>
      </c>
    </row>
    <row r="323" ht="15.75" customHeight="1">
      <c r="A323" s="267" t="s">
        <v>76</v>
      </c>
      <c r="B323" s="268"/>
      <c r="C323" s="268"/>
      <c r="D323" s="269"/>
      <c r="E323" s="240" t="s">
        <v>19</v>
      </c>
      <c r="F323" s="241"/>
      <c r="G323" s="241"/>
      <c r="H323" s="241"/>
      <c r="I323" s="241"/>
      <c r="J323" s="242"/>
      <c r="K323" s="270">
        <f>'Автоматические данные'!$H$100</f>
        <v>0</v>
      </c>
      <c r="L323" s="271">
        <v>0</v>
      </c>
      <c r="M323" s="272">
        <f>SUM(K323/A327*10000)</f>
        <v>0</v>
      </c>
      <c r="N323" s="279" t="e">
        <f>SUM(M323-'[1]Обработка данных'!#REF!)</f>
        <v>#REF!</v>
      </c>
    </row>
    <row r="324" ht="15.75">
      <c r="A324" s="273"/>
      <c r="B324" s="274"/>
      <c r="C324" s="274"/>
      <c r="D324" s="275"/>
      <c r="E324" s="249" t="s">
        <v>20</v>
      </c>
      <c r="F324" s="250"/>
      <c r="G324" s="250"/>
      <c r="H324" s="250"/>
      <c r="I324" s="250"/>
      <c r="J324" s="251"/>
      <c r="K324" s="270">
        <f>'Автоматические данные'!$I$100</f>
        <v>0</v>
      </c>
      <c r="L324" s="271">
        <v>0</v>
      </c>
      <c r="M324" s="272">
        <f>SUM(K324/A327*10000)</f>
        <v>0</v>
      </c>
      <c r="N324" s="279" t="e">
        <f>#NAME?</f>
        <v>#REF!</v>
      </c>
    </row>
    <row r="325" ht="15.75" customHeight="1">
      <c r="A325" s="273"/>
      <c r="B325" s="274"/>
      <c r="C325" s="274"/>
      <c r="D325" s="275"/>
      <c r="E325" s="252" t="s">
        <v>21</v>
      </c>
      <c r="F325" s="253"/>
      <c r="G325" s="253"/>
      <c r="H325" s="253"/>
      <c r="I325" s="253"/>
      <c r="J325" s="254"/>
      <c r="K325" s="270">
        <f>'Автоматические данные'!$J$100</f>
        <v>0</v>
      </c>
      <c r="L325" s="271">
        <v>0</v>
      </c>
      <c r="M325" s="272">
        <f>SUM(K325/A327*10000)</f>
        <v>0</v>
      </c>
      <c r="N325" s="272" t="e">
        <f>#NAME?</f>
        <v>#REF!</v>
      </c>
    </row>
    <row r="326" ht="15.75">
      <c r="A326" s="276"/>
      <c r="B326" s="277"/>
      <c r="C326" s="277"/>
      <c r="D326" s="278"/>
      <c r="E326" s="258" t="s">
        <v>22</v>
      </c>
      <c r="F326" s="259"/>
      <c r="G326" s="259"/>
      <c r="H326" s="259"/>
      <c r="I326" s="259"/>
      <c r="J326" s="260"/>
      <c r="K326" s="270">
        <f>'Автоматические данные'!$K$100</f>
        <v>0</v>
      </c>
      <c r="L326" s="271">
        <v>0</v>
      </c>
      <c r="M326" s="272">
        <f>SUM(K326/A327*10000)</f>
        <v>0</v>
      </c>
      <c r="N326" s="272" t="e">
        <f>#NAME?</f>
        <v>#REF!</v>
      </c>
    </row>
    <row r="327" ht="15.75">
      <c r="A327" s="261">
        <v>4425</v>
      </c>
      <c r="B327" s="262"/>
      <c r="C327" s="262"/>
      <c r="D327" s="263"/>
      <c r="E327" s="264" t="s">
        <v>23</v>
      </c>
      <c r="F327" s="265"/>
      <c r="G327" s="265"/>
      <c r="H327" s="265"/>
      <c r="I327" s="265"/>
      <c r="J327" s="266"/>
      <c r="K327" s="270">
        <f>'Автоматические данные'!$L$100</f>
        <v>0</v>
      </c>
      <c r="L327" s="271">
        <v>0</v>
      </c>
      <c r="M327" s="272">
        <f>SUM(K327/A327*10000)</f>
        <v>0</v>
      </c>
      <c r="N327" s="272" t="e">
        <f>#NAME?</f>
        <v>#REF!</v>
      </c>
    </row>
    <row r="328" ht="15.75">
      <c r="A328" s="237" t="s">
        <v>77</v>
      </c>
      <c r="B328" s="238"/>
      <c r="C328" s="238"/>
      <c r="D328" s="239"/>
      <c r="E328" s="240" t="s">
        <v>19</v>
      </c>
      <c r="F328" s="241"/>
      <c r="G328" s="241"/>
      <c r="H328" s="241"/>
      <c r="I328" s="241"/>
      <c r="J328" s="242"/>
      <c r="K328" s="280">
        <f>'Автоматические данные'!$H$101</f>
        <v>0</v>
      </c>
      <c r="L328" s="281">
        <v>0</v>
      </c>
      <c r="M328" s="282">
        <f>SUM(K328/A332*10000)</f>
        <v>0</v>
      </c>
      <c r="N328" s="282" t="e">
        <f>#NAME?</f>
        <v>#REF!</v>
      </c>
    </row>
    <row r="329" ht="15.75" customHeight="1">
      <c r="A329" s="246"/>
      <c r="B329" s="247"/>
      <c r="C329" s="247"/>
      <c r="D329" s="248"/>
      <c r="E329" s="249" t="s">
        <v>20</v>
      </c>
      <c r="F329" s="250"/>
      <c r="G329" s="250"/>
      <c r="H329" s="250"/>
      <c r="I329" s="250"/>
      <c r="J329" s="251"/>
      <c r="K329" s="280">
        <f>'Автоматические данные'!$I$101</f>
        <v>0</v>
      </c>
      <c r="L329" s="281">
        <v>0</v>
      </c>
      <c r="M329" s="282">
        <f>SUM(K329/A332*10000)</f>
        <v>0</v>
      </c>
      <c r="N329" s="282" t="e">
        <f>#NAME?</f>
        <v>#REF!</v>
      </c>
    </row>
    <row r="330" ht="15" customHeight="1">
      <c r="A330" s="246"/>
      <c r="B330" s="247"/>
      <c r="C330" s="247"/>
      <c r="D330" s="248"/>
      <c r="E330" s="252" t="s">
        <v>21</v>
      </c>
      <c r="F330" s="253"/>
      <c r="G330" s="253"/>
      <c r="H330" s="253"/>
      <c r="I330" s="253"/>
      <c r="J330" s="254"/>
      <c r="K330" s="280">
        <f>'Автоматические данные'!$J$101</f>
        <v>0</v>
      </c>
      <c r="L330" s="281">
        <v>0</v>
      </c>
      <c r="M330" s="282">
        <f>SUM(K330/A332*10000)</f>
        <v>0</v>
      </c>
      <c r="N330" s="282" t="e">
        <f>#NAME?</f>
        <v>#REF!</v>
      </c>
    </row>
    <row r="331" ht="15.75" customHeight="1">
      <c r="A331" s="255"/>
      <c r="B331" s="256"/>
      <c r="C331" s="256"/>
      <c r="D331" s="257"/>
      <c r="E331" s="258" t="s">
        <v>22</v>
      </c>
      <c r="F331" s="259"/>
      <c r="G331" s="259"/>
      <c r="H331" s="259"/>
      <c r="I331" s="259"/>
      <c r="J331" s="260"/>
      <c r="K331" s="280">
        <f>'Автоматические данные'!$K$101</f>
        <v>0</v>
      </c>
      <c r="L331" s="281">
        <v>0</v>
      </c>
      <c r="M331" s="282">
        <f>SUM(K331/A332*10000)</f>
        <v>0</v>
      </c>
      <c r="N331" s="282" t="e">
        <f>#NAME?</f>
        <v>#REF!</v>
      </c>
    </row>
    <row r="332" ht="15.75">
      <c r="A332" s="287">
        <v>4006</v>
      </c>
      <c r="B332" s="288"/>
      <c r="C332" s="288"/>
      <c r="D332" s="289"/>
      <c r="E332" s="264" t="s">
        <v>23</v>
      </c>
      <c r="F332" s="265"/>
      <c r="G332" s="265"/>
      <c r="H332" s="265"/>
      <c r="I332" s="265"/>
      <c r="J332" s="266"/>
      <c r="K332" s="280">
        <f>'Автоматические данные'!$L$101</f>
        <v>0</v>
      </c>
      <c r="L332" s="281">
        <v>0</v>
      </c>
      <c r="M332" s="282">
        <f>SUM(K332/A332*10000)</f>
        <v>0</v>
      </c>
      <c r="N332" s="282" t="e">
        <f>#NAME?</f>
        <v>#REF!</v>
      </c>
    </row>
    <row r="333" ht="15.75">
      <c r="A333" s="267" t="s">
        <v>78</v>
      </c>
      <c r="B333" s="268"/>
      <c r="C333" s="268"/>
      <c r="D333" s="269"/>
      <c r="E333" s="240" t="s">
        <v>19</v>
      </c>
      <c r="F333" s="241"/>
      <c r="G333" s="241"/>
      <c r="H333" s="241"/>
      <c r="I333" s="241"/>
      <c r="J333" s="242"/>
      <c r="K333" s="290">
        <f>'Автоматические данные'!$H$102</f>
        <v>0</v>
      </c>
      <c r="L333" s="291">
        <v>0</v>
      </c>
      <c r="M333" s="292">
        <f>SUM(K333/A337*10000)</f>
        <v>0</v>
      </c>
      <c r="N333" s="292" t="e">
        <f>#NAME?</f>
        <v>#REF!</v>
      </c>
    </row>
    <row r="334" ht="15.75">
      <c r="A334" s="273"/>
      <c r="B334" s="274"/>
      <c r="C334" s="274"/>
      <c r="D334" s="275"/>
      <c r="E334" s="249" t="s">
        <v>20</v>
      </c>
      <c r="F334" s="250"/>
      <c r="G334" s="250"/>
      <c r="H334" s="250"/>
      <c r="I334" s="250"/>
      <c r="J334" s="251"/>
      <c r="K334" s="270">
        <f>'Автоматические данные'!$I$102</f>
        <v>0</v>
      </c>
      <c r="L334" s="271">
        <v>0</v>
      </c>
      <c r="M334" s="272">
        <f>SUM(K334/A337*10000)</f>
        <v>0</v>
      </c>
      <c r="N334" s="272" t="e">
        <f>#NAME?</f>
        <v>#REF!</v>
      </c>
    </row>
    <row r="335" ht="15.75">
      <c r="A335" s="273"/>
      <c r="B335" s="274"/>
      <c r="C335" s="274"/>
      <c r="D335" s="275"/>
      <c r="E335" s="252" t="s">
        <v>21</v>
      </c>
      <c r="F335" s="253"/>
      <c r="G335" s="253"/>
      <c r="H335" s="253"/>
      <c r="I335" s="253"/>
      <c r="J335" s="254"/>
      <c r="K335" s="270">
        <f>'Автоматические данные'!$J$102</f>
        <v>0</v>
      </c>
      <c r="L335" s="271">
        <v>0</v>
      </c>
      <c r="M335" s="272">
        <f>SUM(K335/A337*10000)</f>
        <v>0</v>
      </c>
      <c r="N335" s="272" t="e">
        <f>#NAME?</f>
        <v>#REF!</v>
      </c>
    </row>
    <row r="336" ht="15.75">
      <c r="A336" s="276"/>
      <c r="B336" s="277"/>
      <c r="C336" s="277"/>
      <c r="D336" s="278"/>
      <c r="E336" s="258" t="s">
        <v>22</v>
      </c>
      <c r="F336" s="259"/>
      <c r="G336" s="259"/>
      <c r="H336" s="259"/>
      <c r="I336" s="259"/>
      <c r="J336" s="260"/>
      <c r="K336" s="270">
        <f>'Автоматические данные'!$K$102</f>
        <v>0</v>
      </c>
      <c r="L336" s="271">
        <v>0</v>
      </c>
      <c r="M336" s="272">
        <f>SUM(K336/A337*10000)</f>
        <v>0</v>
      </c>
      <c r="N336" s="272" t="e">
        <f>#NAME?</f>
        <v>#REF!</v>
      </c>
    </row>
    <row r="337" ht="24" customHeight="1">
      <c r="A337" s="261">
        <v>13144</v>
      </c>
      <c r="B337" s="262"/>
      <c r="C337" s="262"/>
      <c r="D337" s="263"/>
      <c r="E337" s="264" t="s">
        <v>23</v>
      </c>
      <c r="F337" s="265"/>
      <c r="G337" s="265"/>
      <c r="H337" s="265"/>
      <c r="I337" s="265"/>
      <c r="J337" s="266"/>
      <c r="K337" s="270">
        <f>'Автоматические данные'!$L$102</f>
        <v>1</v>
      </c>
      <c r="L337" s="271">
        <v>0</v>
      </c>
      <c r="M337" s="272">
        <f>SUM(K337/A337*10000)</f>
        <v>0.76080340839926963</v>
      </c>
      <c r="N337" s="272" t="e">
        <f>#NAME?</f>
        <v>#REF!</v>
      </c>
    </row>
    <row r="338" ht="38.25" customHeight="1">
      <c r="A338" s="85" t="s">
        <v>63</v>
      </c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</row>
    <row r="339" ht="18">
      <c r="A339" s="227" t="str">
        <f>'Ручные данные'!$I$3</f>
        <v xml:space="preserve">III квартал 2021 г.</v>
      </c>
      <c r="B339" s="227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</row>
    <row r="340" ht="128.25">
      <c r="A340" s="229" t="s">
        <v>79</v>
      </c>
      <c r="B340" s="230"/>
      <c r="C340" s="230"/>
      <c r="D340" s="231"/>
      <c r="E340" s="229" t="s">
        <v>65</v>
      </c>
      <c r="F340" s="232"/>
      <c r="G340" s="232"/>
      <c r="H340" s="232"/>
      <c r="I340" s="232"/>
      <c r="J340" s="233"/>
      <c r="K340" s="234" t="s">
        <v>30</v>
      </c>
      <c r="L340" s="235" t="s">
        <v>31</v>
      </c>
      <c r="M340" s="236" t="s">
        <v>32</v>
      </c>
      <c r="N340" s="236" t="s">
        <v>66</v>
      </c>
    </row>
    <row r="341" ht="15.75">
      <c r="A341" s="237" t="s">
        <v>80</v>
      </c>
      <c r="B341" s="238"/>
      <c r="C341" s="238"/>
      <c r="D341" s="239"/>
      <c r="E341" s="240" t="s">
        <v>19</v>
      </c>
      <c r="F341" s="241"/>
      <c r="G341" s="241"/>
      <c r="H341" s="241"/>
      <c r="I341" s="241"/>
      <c r="J341" s="242"/>
      <c r="K341" s="280">
        <f>'Автоматические данные'!$H$103</f>
        <v>0</v>
      </c>
      <c r="L341" s="281">
        <v>0</v>
      </c>
      <c r="M341" s="282">
        <f>SUM(K341/A345*10000)</f>
        <v>0</v>
      </c>
      <c r="N341" s="282">
        <f>SUM(M703-'[1]Обработка данных'!F36)</f>
        <v>-2.0719420953123833</v>
      </c>
    </row>
    <row r="342" ht="15.75">
      <c r="A342" s="246"/>
      <c r="B342" s="247"/>
      <c r="C342" s="247"/>
      <c r="D342" s="248"/>
      <c r="E342" s="249" t="s">
        <v>20</v>
      </c>
      <c r="F342" s="250"/>
      <c r="G342" s="250"/>
      <c r="H342" s="250"/>
      <c r="I342" s="250"/>
      <c r="J342" s="251"/>
      <c r="K342" s="280">
        <f>'Автоматические данные'!$I$103</f>
        <v>0</v>
      </c>
      <c r="L342" s="281">
        <v>0</v>
      </c>
      <c r="M342" s="282">
        <f>SUM(K342/A345*10000)</f>
        <v>0</v>
      </c>
      <c r="N342" s="282">
        <f>SUM(M704-'[1]Обработка данных'!F37)</f>
        <v>-7.4041460170721933</v>
      </c>
    </row>
    <row r="343" ht="15.75">
      <c r="A343" s="246"/>
      <c r="B343" s="247"/>
      <c r="C343" s="247"/>
      <c r="D343" s="248"/>
      <c r="E343" s="252" t="s">
        <v>21</v>
      </c>
      <c r="F343" s="253"/>
      <c r="G343" s="253"/>
      <c r="H343" s="253"/>
      <c r="I343" s="253"/>
      <c r="J343" s="254"/>
      <c r="K343" s="280">
        <f>'Автоматические данные'!$J$103</f>
        <v>0</v>
      </c>
      <c r="L343" s="281">
        <v>0</v>
      </c>
      <c r="M343" s="282">
        <f>SUM(K343/A345*10000)</f>
        <v>0</v>
      </c>
      <c r="N343" s="282">
        <f>SUM(M705-'[1]Обработка данных'!F38)</f>
        <v>-0.68556907565483272</v>
      </c>
    </row>
    <row r="344" ht="15.75">
      <c r="A344" s="255"/>
      <c r="B344" s="256"/>
      <c r="C344" s="256"/>
      <c r="D344" s="257"/>
      <c r="E344" s="258" t="s">
        <v>22</v>
      </c>
      <c r="F344" s="259"/>
      <c r="G344" s="259"/>
      <c r="H344" s="259"/>
      <c r="I344" s="259"/>
      <c r="J344" s="260"/>
      <c r="K344" s="280">
        <f>'Автоматические данные'!$K$103</f>
        <v>0</v>
      </c>
      <c r="L344" s="281">
        <v>0</v>
      </c>
      <c r="M344" s="282">
        <f>SUM(K344/A345*10000)</f>
        <v>0</v>
      </c>
      <c r="N344" s="282">
        <f>SUM(M706-'[1]Обработка данных'!F39)</f>
        <v>-6.4443493111554275</v>
      </c>
    </row>
    <row r="345" ht="15.75">
      <c r="A345" s="287">
        <v>33447</v>
      </c>
      <c r="B345" s="288"/>
      <c r="C345" s="288"/>
      <c r="D345" s="289"/>
      <c r="E345" s="264" t="s">
        <v>23</v>
      </c>
      <c r="F345" s="265"/>
      <c r="G345" s="265"/>
      <c r="H345" s="265"/>
      <c r="I345" s="265"/>
      <c r="J345" s="266"/>
      <c r="K345" s="280">
        <f>'Автоматические данные'!$L$103</f>
        <v>0</v>
      </c>
      <c r="L345" s="281">
        <v>0</v>
      </c>
      <c r="M345" s="282">
        <f>SUM(K345/A345*10000)</f>
        <v>0</v>
      </c>
      <c r="N345" s="245">
        <f>SUM(M707-'[1]Обработка данных'!F40)</f>
        <v>-0.81201848294227963</v>
      </c>
    </row>
    <row r="346" ht="15.75">
      <c r="A346" s="267" t="s">
        <v>81</v>
      </c>
      <c r="B346" s="268"/>
      <c r="C346" s="268"/>
      <c r="D346" s="269"/>
      <c r="E346" s="240" t="s">
        <v>19</v>
      </c>
      <c r="F346" s="241"/>
      <c r="G346" s="241"/>
      <c r="H346" s="241"/>
      <c r="I346" s="241"/>
      <c r="J346" s="242"/>
      <c r="K346" s="270">
        <f>'Автоматические данные'!$H$104</f>
        <v>0</v>
      </c>
      <c r="L346" s="270">
        <v>0</v>
      </c>
      <c r="M346" s="272">
        <f>SUM(K346/A350*10000)</f>
        <v>0</v>
      </c>
      <c r="N346" s="272">
        <f>SUM(M708-'[1]Обработка данных'!F36)</f>
        <v>-2.0719420953123833</v>
      </c>
    </row>
    <row r="347" ht="15.75">
      <c r="A347" s="273"/>
      <c r="B347" s="274"/>
      <c r="C347" s="274"/>
      <c r="D347" s="275"/>
      <c r="E347" s="249" t="s">
        <v>20</v>
      </c>
      <c r="F347" s="250"/>
      <c r="G347" s="250"/>
      <c r="H347" s="250"/>
      <c r="I347" s="250"/>
      <c r="J347" s="251"/>
      <c r="K347" s="270">
        <f>'Автоматические данные'!$I$104</f>
        <v>0</v>
      </c>
      <c r="L347" s="270">
        <v>0</v>
      </c>
      <c r="M347" s="272">
        <f>SUM(K347/A350*10000)</f>
        <v>0</v>
      </c>
      <c r="N347" s="272">
        <f>SUM(M709-'[1]Обработка данных'!F37)</f>
        <v>-7.4041460170721933</v>
      </c>
    </row>
    <row r="348" ht="15.75">
      <c r="A348" s="273"/>
      <c r="B348" s="274"/>
      <c r="C348" s="274"/>
      <c r="D348" s="275"/>
      <c r="E348" s="252" t="s">
        <v>21</v>
      </c>
      <c r="F348" s="253"/>
      <c r="G348" s="253"/>
      <c r="H348" s="253"/>
      <c r="I348" s="253"/>
      <c r="J348" s="254"/>
      <c r="K348" s="270">
        <f>'Автоматические данные'!$J$104</f>
        <v>0</v>
      </c>
      <c r="L348" s="270">
        <v>0</v>
      </c>
      <c r="M348" s="272">
        <f>SUM(K348/A350*10000)</f>
        <v>0</v>
      </c>
      <c r="N348" s="272">
        <f>SUM(M710-'[1]Обработка данных'!F38)</f>
        <v>-0.68556907565483272</v>
      </c>
    </row>
    <row r="349" ht="15.75">
      <c r="A349" s="276"/>
      <c r="B349" s="277"/>
      <c r="C349" s="277"/>
      <c r="D349" s="278"/>
      <c r="E349" s="258" t="s">
        <v>22</v>
      </c>
      <c r="F349" s="259"/>
      <c r="G349" s="259"/>
      <c r="H349" s="259"/>
      <c r="I349" s="259"/>
      <c r="J349" s="260"/>
      <c r="K349" s="270">
        <f>'Автоматические данные'!$K$104</f>
        <v>0</v>
      </c>
      <c r="L349" s="270">
        <v>0</v>
      </c>
      <c r="M349" s="272">
        <f>SUM(K349/A350*10000)</f>
        <v>0</v>
      </c>
      <c r="N349" s="272">
        <f>SUM(M711-'[1]Обработка данных'!F39)</f>
        <v>-6.4443493111554275</v>
      </c>
    </row>
    <row r="350" ht="15.75">
      <c r="A350" s="287">
        <v>4453</v>
      </c>
      <c r="B350" s="288"/>
      <c r="C350" s="288"/>
      <c r="D350" s="289"/>
      <c r="E350" s="264" t="s">
        <v>23</v>
      </c>
      <c r="F350" s="265"/>
      <c r="G350" s="265"/>
      <c r="H350" s="265"/>
      <c r="I350" s="265"/>
      <c r="J350" s="266"/>
      <c r="K350" s="270">
        <f>'Автоматические данные'!$L$104</f>
        <v>0</v>
      </c>
      <c r="L350" s="270">
        <v>0</v>
      </c>
      <c r="M350" s="272">
        <f>SUM(K350/A350*10000)</f>
        <v>0</v>
      </c>
      <c r="N350" s="272">
        <f>SUM(M712-'[1]Обработка данных'!F40)</f>
        <v>-0.81201848294227963</v>
      </c>
    </row>
    <row r="351" ht="15.75">
      <c r="A351" s="237" t="s">
        <v>82</v>
      </c>
      <c r="B351" s="238"/>
      <c r="C351" s="238"/>
      <c r="D351" s="239"/>
      <c r="E351" s="240" t="s">
        <v>19</v>
      </c>
      <c r="F351" s="241"/>
      <c r="G351" s="241"/>
      <c r="H351" s="241"/>
      <c r="I351" s="241"/>
      <c r="J351" s="242"/>
      <c r="K351" s="280">
        <f>'Автоматические данные'!$H$105</f>
        <v>0</v>
      </c>
      <c r="L351" s="281">
        <v>0</v>
      </c>
      <c r="M351" s="282">
        <f>SUM(K351/A355*10000)</f>
        <v>0</v>
      </c>
      <c r="N351" s="282">
        <f>SUM(M713-'[1]Обработка данных'!F36)</f>
        <v>-2.0719420953123833</v>
      </c>
    </row>
    <row r="352" ht="15.75">
      <c r="A352" s="246"/>
      <c r="B352" s="247"/>
      <c r="C352" s="247"/>
      <c r="D352" s="248"/>
      <c r="E352" s="249" t="s">
        <v>20</v>
      </c>
      <c r="F352" s="250"/>
      <c r="G352" s="250"/>
      <c r="H352" s="250"/>
      <c r="I352" s="250"/>
      <c r="J352" s="251"/>
      <c r="K352" s="280">
        <f>'Автоматические данные'!$I$105</f>
        <v>0</v>
      </c>
      <c r="L352" s="281">
        <v>0</v>
      </c>
      <c r="M352" s="282">
        <f>SUM(K352/A355*10000)</f>
        <v>0</v>
      </c>
      <c r="N352" s="282">
        <f>SUM(M714-'[1]Обработка данных'!F37)</f>
        <v>-7.4041460170721933</v>
      </c>
    </row>
    <row r="353" ht="15.75">
      <c r="A353" s="246"/>
      <c r="B353" s="247"/>
      <c r="C353" s="247"/>
      <c r="D353" s="248"/>
      <c r="E353" s="252" t="s">
        <v>21</v>
      </c>
      <c r="F353" s="253"/>
      <c r="G353" s="253"/>
      <c r="H353" s="253"/>
      <c r="I353" s="253"/>
      <c r="J353" s="254"/>
      <c r="K353" s="280">
        <f>'Автоматические данные'!$J$105</f>
        <v>0</v>
      </c>
      <c r="L353" s="281">
        <v>0</v>
      </c>
      <c r="M353" s="282">
        <f>SUM(K353/A355*10000)</f>
        <v>0</v>
      </c>
      <c r="N353" s="282">
        <f>SUM(M715-'[1]Обработка данных'!F38)</f>
        <v>-0.68556907565483272</v>
      </c>
    </row>
    <row r="354" ht="15.75">
      <c r="A354" s="255"/>
      <c r="B354" s="256"/>
      <c r="C354" s="256"/>
      <c r="D354" s="257"/>
      <c r="E354" s="258" t="s">
        <v>22</v>
      </c>
      <c r="F354" s="259"/>
      <c r="G354" s="259"/>
      <c r="H354" s="259"/>
      <c r="I354" s="259"/>
      <c r="J354" s="260"/>
      <c r="K354" s="280">
        <f>'Автоматические данные'!$K$105</f>
        <v>0</v>
      </c>
      <c r="L354" s="281">
        <v>0</v>
      </c>
      <c r="M354" s="282">
        <f>SUM(K354/A355*10000)</f>
        <v>0</v>
      </c>
      <c r="N354" s="282">
        <f>SUM(M716-'[1]Обработка данных'!F39)</f>
        <v>-6.4443493111554275</v>
      </c>
    </row>
    <row r="355" ht="15.75">
      <c r="A355" s="287">
        <v>11788</v>
      </c>
      <c r="B355" s="288"/>
      <c r="C355" s="288"/>
      <c r="D355" s="289"/>
      <c r="E355" s="264" t="s">
        <v>23</v>
      </c>
      <c r="F355" s="265"/>
      <c r="G355" s="265"/>
      <c r="H355" s="265"/>
      <c r="I355" s="265"/>
      <c r="J355" s="266"/>
      <c r="K355" s="280">
        <f>'Автоматические данные'!$L$105</f>
        <v>0</v>
      </c>
      <c r="L355" s="281">
        <v>0</v>
      </c>
      <c r="M355" s="282">
        <f>SUM(K355/A355*10000)</f>
        <v>0</v>
      </c>
      <c r="N355" s="245">
        <f>SUM(M717-'[1]Обработка данных'!F40)</f>
        <v>-0.81201848294227963</v>
      </c>
    </row>
    <row r="356" ht="15.75">
      <c r="A356" s="293" t="s">
        <v>83</v>
      </c>
      <c r="B356" s="294"/>
      <c r="C356" s="294"/>
      <c r="D356" s="295"/>
      <c r="E356" s="240" t="s">
        <v>19</v>
      </c>
      <c r="F356" s="241"/>
      <c r="G356" s="241"/>
      <c r="H356" s="241"/>
      <c r="I356" s="241"/>
      <c r="J356" s="242"/>
      <c r="K356" s="270">
        <f>'Автоматические данные'!$H$106</f>
        <v>0</v>
      </c>
      <c r="L356" s="271">
        <v>0</v>
      </c>
      <c r="M356" s="272">
        <f>SUM(K356/A360*10000)</f>
        <v>0</v>
      </c>
      <c r="N356" s="272">
        <f>SUM(M718-'[1]Обработка данных'!F36)</f>
        <v>-2.0719420953123833</v>
      </c>
    </row>
    <row r="357" ht="15.75">
      <c r="A357" s="296"/>
      <c r="B357" s="297"/>
      <c r="C357" s="297"/>
      <c r="D357" s="298"/>
      <c r="E357" s="299" t="s">
        <v>20</v>
      </c>
      <c r="F357" s="300"/>
      <c r="G357" s="300"/>
      <c r="H357" s="300"/>
      <c r="I357" s="300"/>
      <c r="J357" s="301"/>
      <c r="K357" s="270">
        <f>'Автоматические данные'!$I$106</f>
        <v>0</v>
      </c>
      <c r="L357" s="271">
        <v>0</v>
      </c>
      <c r="M357" s="272">
        <f>SUM(K357/A360*10000)</f>
        <v>0</v>
      </c>
      <c r="N357" s="272">
        <f>SUM(M719-'[1]Обработка данных'!F37)</f>
        <v>-7.4041460170721933</v>
      </c>
    </row>
    <row r="358" ht="15.75">
      <c r="A358" s="296"/>
      <c r="B358" s="297"/>
      <c r="C358" s="297"/>
      <c r="D358" s="298"/>
      <c r="E358" s="252" t="s">
        <v>21</v>
      </c>
      <c r="F358" s="253"/>
      <c r="G358" s="253"/>
      <c r="H358" s="253"/>
      <c r="I358" s="253"/>
      <c r="J358" s="254"/>
      <c r="K358" s="270">
        <f>'Автоматические данные'!$J$106</f>
        <v>0</v>
      </c>
      <c r="L358" s="271">
        <v>0</v>
      </c>
      <c r="M358" s="272">
        <f>SUM(K358/A360*10000)</f>
        <v>0</v>
      </c>
      <c r="N358" s="272">
        <f>SUM(M720-'[1]Обработка данных'!F38)</f>
        <v>-0.68556907565483272</v>
      </c>
    </row>
    <row r="359" ht="15.75">
      <c r="A359" s="302"/>
      <c r="B359" s="303"/>
      <c r="C359" s="303"/>
      <c r="D359" s="304"/>
      <c r="E359" s="258" t="s">
        <v>22</v>
      </c>
      <c r="F359" s="259"/>
      <c r="G359" s="259"/>
      <c r="H359" s="259"/>
      <c r="I359" s="259"/>
      <c r="J359" s="260"/>
      <c r="K359" s="270">
        <f>'Автоматические данные'!$K$106</f>
        <v>0</v>
      </c>
      <c r="L359" s="271">
        <v>0</v>
      </c>
      <c r="M359" s="272">
        <f>SUM(K359/A360*10000)</f>
        <v>0</v>
      </c>
      <c r="N359" s="272">
        <f>SUM(M721-'[1]Обработка данных'!F39)</f>
        <v>-6.4443493111554275</v>
      </c>
    </row>
    <row r="360" ht="15.75">
      <c r="A360" s="287">
        <v>4600</v>
      </c>
      <c r="B360" s="288"/>
      <c r="C360" s="288"/>
      <c r="D360" s="289"/>
      <c r="E360" s="305" t="s">
        <v>23</v>
      </c>
      <c r="F360" s="306"/>
      <c r="G360" s="306"/>
      <c r="H360" s="306"/>
      <c r="I360" s="306"/>
      <c r="J360" s="307"/>
      <c r="K360" s="308">
        <f>'Автоматические данные'!$L$106</f>
        <v>0</v>
      </c>
      <c r="L360" s="309">
        <v>0</v>
      </c>
      <c r="M360" s="279">
        <f>SUM(K360/A360*10000)</f>
        <v>0</v>
      </c>
      <c r="N360" s="279">
        <f>SUM(M722-'[1]Обработка данных'!F40)</f>
        <v>-0.81201848294227963</v>
      </c>
    </row>
    <row r="361" ht="38.25" customHeight="1">
      <c r="A361" s="85" t="s">
        <v>63</v>
      </c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</row>
    <row r="362" ht="16.5">
      <c r="A362" s="310" t="str">
        <f>'Ручные данные'!$I$3</f>
        <v xml:space="preserve">III квартал 2021 г.</v>
      </c>
      <c r="B362" s="310"/>
      <c r="C362" s="310"/>
      <c r="D362" s="310"/>
      <c r="E362" s="310"/>
      <c r="F362" s="310"/>
      <c r="G362" s="310"/>
      <c r="H362" s="310"/>
      <c r="I362" s="310"/>
      <c r="J362" s="310"/>
      <c r="K362" s="310"/>
      <c r="L362" s="310"/>
      <c r="M362" s="310"/>
      <c r="N362" s="310"/>
    </row>
    <row r="363" ht="128.25">
      <c r="A363" s="229" t="s">
        <v>64</v>
      </c>
      <c r="B363" s="230"/>
      <c r="C363" s="230"/>
      <c r="D363" s="231"/>
      <c r="E363" s="229" t="s">
        <v>65</v>
      </c>
      <c r="F363" s="232"/>
      <c r="G363" s="232"/>
      <c r="H363" s="232"/>
      <c r="I363" s="232"/>
      <c r="J363" s="233"/>
      <c r="K363" s="234" t="s">
        <v>30</v>
      </c>
      <c r="L363" s="235" t="s">
        <v>31</v>
      </c>
      <c r="M363" s="236" t="s">
        <v>32</v>
      </c>
      <c r="N363" s="236" t="s">
        <v>66</v>
      </c>
    </row>
    <row r="364" ht="15.75">
      <c r="A364" s="237" t="s">
        <v>84</v>
      </c>
      <c r="B364" s="238"/>
      <c r="C364" s="238"/>
      <c r="D364" s="239"/>
      <c r="E364" s="240" t="s">
        <v>19</v>
      </c>
      <c r="F364" s="241"/>
      <c r="G364" s="241"/>
      <c r="H364" s="241"/>
      <c r="I364" s="241"/>
      <c r="J364" s="242"/>
      <c r="K364" s="280">
        <f>'Автоматические данные'!$H$107</f>
        <v>0</v>
      </c>
      <c r="L364" s="281">
        <v>0</v>
      </c>
      <c r="M364" s="282">
        <f t="shared" ref="M364:M368" si="0">SUM(K364/OLE_LINK5*10000)</f>
        <v>0</v>
      </c>
      <c r="N364" s="282"/>
    </row>
    <row r="365" ht="15.75">
      <c r="A365" s="246"/>
      <c r="B365" s="247"/>
      <c r="C365" s="247"/>
      <c r="D365" s="248"/>
      <c r="E365" s="249" t="s">
        <v>20</v>
      </c>
      <c r="F365" s="250"/>
      <c r="G365" s="250"/>
      <c r="H365" s="250"/>
      <c r="I365" s="250"/>
      <c r="J365" s="251"/>
      <c r="K365" s="280">
        <f>'Автоматические данные'!$I$107</f>
        <v>0</v>
      </c>
      <c r="L365" s="281">
        <v>0</v>
      </c>
      <c r="M365" s="282">
        <f t="shared" si="0"/>
        <v>0</v>
      </c>
      <c r="N365" s="282"/>
    </row>
    <row r="366" ht="15.75">
      <c r="A366" s="246"/>
      <c r="B366" s="247"/>
      <c r="C366" s="247"/>
      <c r="D366" s="248"/>
      <c r="E366" s="252" t="s">
        <v>21</v>
      </c>
      <c r="F366" s="253"/>
      <c r="G366" s="253"/>
      <c r="H366" s="253"/>
      <c r="I366" s="253"/>
      <c r="J366" s="254"/>
      <c r="K366" s="280">
        <f>'Автоматические данные'!$J$107</f>
        <v>0</v>
      </c>
      <c r="L366" s="281">
        <v>0</v>
      </c>
      <c r="M366" s="282">
        <f t="shared" si="0"/>
        <v>0</v>
      </c>
      <c r="N366" s="282"/>
    </row>
    <row r="367" ht="15.75">
      <c r="A367" s="255"/>
      <c r="B367" s="256"/>
      <c r="C367" s="256"/>
      <c r="D367" s="257"/>
      <c r="E367" s="258" t="s">
        <v>22</v>
      </c>
      <c r="F367" s="259"/>
      <c r="G367" s="259"/>
      <c r="H367" s="259"/>
      <c r="I367" s="259"/>
      <c r="J367" s="260"/>
      <c r="K367" s="280">
        <f>'Автоматические данные'!$K$107</f>
        <v>0</v>
      </c>
      <c r="L367" s="281">
        <v>0</v>
      </c>
      <c r="M367" s="282">
        <f t="shared" si="0"/>
        <v>0</v>
      </c>
      <c r="N367" s="282"/>
    </row>
    <row r="368" ht="15.75">
      <c r="A368" s="287">
        <v>6032</v>
      </c>
      <c r="B368" s="288"/>
      <c r="C368" s="288"/>
      <c r="D368" s="289"/>
      <c r="E368" s="264" t="s">
        <v>23</v>
      </c>
      <c r="F368" s="265"/>
      <c r="G368" s="265"/>
      <c r="H368" s="265"/>
      <c r="I368" s="265"/>
      <c r="J368" s="266"/>
      <c r="K368" s="280">
        <f>'Автоматические данные'!$L$107</f>
        <v>0</v>
      </c>
      <c r="L368" s="281">
        <v>0</v>
      </c>
      <c r="M368" s="282">
        <f t="shared" si="0"/>
        <v>0</v>
      </c>
      <c r="N368" s="245"/>
    </row>
    <row r="369" ht="15.75">
      <c r="A369" s="267" t="s">
        <v>85</v>
      </c>
      <c r="B369" s="268"/>
      <c r="C369" s="268"/>
      <c r="D369" s="269"/>
      <c r="E369" s="240" t="s">
        <v>19</v>
      </c>
      <c r="F369" s="241"/>
      <c r="G369" s="241"/>
      <c r="H369" s="241"/>
      <c r="I369" s="241"/>
      <c r="J369" s="242"/>
      <c r="K369" s="270">
        <f>'Автоматические данные'!$H$108</f>
        <v>0</v>
      </c>
      <c r="L369" s="271">
        <v>0</v>
      </c>
      <c r="M369" s="272">
        <f>SUM(K369/A373*10000)</f>
        <v>0</v>
      </c>
      <c r="N369" s="272"/>
    </row>
    <row r="370" ht="15.75">
      <c r="A370" s="273"/>
      <c r="B370" s="274"/>
      <c r="C370" s="274"/>
      <c r="D370" s="275"/>
      <c r="E370" s="249" t="s">
        <v>20</v>
      </c>
      <c r="F370" s="250"/>
      <c r="G370" s="250"/>
      <c r="H370" s="250"/>
      <c r="I370" s="250"/>
      <c r="J370" s="251"/>
      <c r="K370" s="270">
        <f>'Автоматические данные'!$I$108</f>
        <v>0</v>
      </c>
      <c r="L370" s="271">
        <v>0</v>
      </c>
      <c r="M370" s="272">
        <f>SUM(K370/A373*10000)</f>
        <v>0</v>
      </c>
      <c r="N370" s="272"/>
    </row>
    <row r="371" ht="15.75">
      <c r="A371" s="273"/>
      <c r="B371" s="274"/>
      <c r="C371" s="274"/>
      <c r="D371" s="275"/>
      <c r="E371" s="252" t="s">
        <v>21</v>
      </c>
      <c r="F371" s="253"/>
      <c r="G371" s="253"/>
      <c r="H371" s="253"/>
      <c r="I371" s="253"/>
      <c r="J371" s="254"/>
      <c r="K371" s="270">
        <f>'Автоматические данные'!$J$108</f>
        <v>0</v>
      </c>
      <c r="L371" s="271">
        <v>0</v>
      </c>
      <c r="M371" s="272">
        <f>SUM(K371/A373*10000)</f>
        <v>0</v>
      </c>
      <c r="N371" s="272"/>
    </row>
    <row r="372" ht="15.75">
      <c r="A372" s="276"/>
      <c r="B372" s="277"/>
      <c r="C372" s="277"/>
      <c r="D372" s="278"/>
      <c r="E372" s="258" t="s">
        <v>22</v>
      </c>
      <c r="F372" s="259"/>
      <c r="G372" s="259"/>
      <c r="H372" s="259"/>
      <c r="I372" s="259"/>
      <c r="J372" s="260"/>
      <c r="K372" s="270">
        <f>'Автоматические данные'!$K$108</f>
        <v>0</v>
      </c>
      <c r="L372" s="271">
        <v>0</v>
      </c>
      <c r="M372" s="272">
        <f>SUM(K372/A373*10000)</f>
        <v>0</v>
      </c>
      <c r="N372" s="272"/>
    </row>
    <row r="373" ht="15.75">
      <c r="A373" s="287">
        <v>7620</v>
      </c>
      <c r="B373" s="288"/>
      <c r="C373" s="288"/>
      <c r="D373" s="289"/>
      <c r="E373" s="264" t="s">
        <v>23</v>
      </c>
      <c r="F373" s="265"/>
      <c r="G373" s="265"/>
      <c r="H373" s="265"/>
      <c r="I373" s="265"/>
      <c r="J373" s="266"/>
      <c r="K373" s="270">
        <f>'Автоматические данные'!$L$108</f>
        <v>0</v>
      </c>
      <c r="L373" s="271">
        <v>0</v>
      </c>
      <c r="M373" s="272">
        <f>SUM(K373/A373*10000)</f>
        <v>0</v>
      </c>
      <c r="N373" s="279"/>
    </row>
    <row r="374" ht="15.75">
      <c r="A374" s="237" t="s">
        <v>86</v>
      </c>
      <c r="B374" s="238"/>
      <c r="C374" s="238"/>
      <c r="D374" s="239"/>
      <c r="E374" s="240" t="s">
        <v>19</v>
      </c>
      <c r="F374" s="241"/>
      <c r="G374" s="241"/>
      <c r="H374" s="241"/>
      <c r="I374" s="241"/>
      <c r="J374" s="242"/>
      <c r="K374" s="280">
        <f>'Автоматические данные'!$H$109</f>
        <v>0</v>
      </c>
      <c r="L374" s="280">
        <v>0</v>
      </c>
      <c r="M374" s="282">
        <f>SUM(K374/A378*10000)</f>
        <v>0</v>
      </c>
      <c r="N374" s="282"/>
    </row>
    <row r="375" ht="15.75">
      <c r="A375" s="246"/>
      <c r="B375" s="247"/>
      <c r="C375" s="247"/>
      <c r="D375" s="248"/>
      <c r="E375" s="249" t="s">
        <v>20</v>
      </c>
      <c r="F375" s="250"/>
      <c r="G375" s="250"/>
      <c r="H375" s="250"/>
      <c r="I375" s="250"/>
      <c r="J375" s="251"/>
      <c r="K375" s="280">
        <f>'Автоматические данные'!$I$109</f>
        <v>0</v>
      </c>
      <c r="L375" s="280">
        <v>0</v>
      </c>
      <c r="M375" s="282">
        <f>SUM(K375/A378*10000)</f>
        <v>0</v>
      </c>
      <c r="N375" s="282"/>
    </row>
    <row r="376" ht="15.75">
      <c r="A376" s="246"/>
      <c r="B376" s="247"/>
      <c r="C376" s="247"/>
      <c r="D376" s="248"/>
      <c r="E376" s="252" t="s">
        <v>21</v>
      </c>
      <c r="F376" s="253"/>
      <c r="G376" s="253"/>
      <c r="H376" s="253"/>
      <c r="I376" s="253"/>
      <c r="J376" s="254"/>
      <c r="K376" s="280">
        <f>'Автоматические данные'!$J$109</f>
        <v>0</v>
      </c>
      <c r="L376" s="280">
        <v>0</v>
      </c>
      <c r="M376" s="282">
        <f>SUM(K376/A378*10000)</f>
        <v>0</v>
      </c>
      <c r="N376" s="282"/>
    </row>
    <row r="377" ht="15.75">
      <c r="A377" s="255"/>
      <c r="B377" s="256"/>
      <c r="C377" s="256"/>
      <c r="D377" s="257"/>
      <c r="E377" s="258" t="s">
        <v>22</v>
      </c>
      <c r="F377" s="259"/>
      <c r="G377" s="259"/>
      <c r="H377" s="259"/>
      <c r="I377" s="259"/>
      <c r="J377" s="260"/>
      <c r="K377" s="280">
        <f>'Автоматические данные'!$K$109</f>
        <v>0</v>
      </c>
      <c r="L377" s="280">
        <v>0</v>
      </c>
      <c r="M377" s="282">
        <f>SUM(K377/A378*10000)</f>
        <v>0</v>
      </c>
      <c r="N377" s="282"/>
    </row>
    <row r="378" ht="15.75">
      <c r="A378" s="287">
        <v>4840</v>
      </c>
      <c r="B378" s="288"/>
      <c r="C378" s="288"/>
      <c r="D378" s="289"/>
      <c r="E378" s="264" t="s">
        <v>23</v>
      </c>
      <c r="F378" s="265"/>
      <c r="G378" s="265"/>
      <c r="H378" s="265"/>
      <c r="I378" s="265"/>
      <c r="J378" s="266"/>
      <c r="K378" s="280">
        <f>'Автоматические данные'!$L$109</f>
        <v>0</v>
      </c>
      <c r="L378" s="280">
        <v>0</v>
      </c>
      <c r="M378" s="282">
        <f>SUM(K378/A378*10000)</f>
        <v>0</v>
      </c>
      <c r="N378" s="282"/>
    </row>
    <row r="379" ht="15.75">
      <c r="A379" s="267" t="s">
        <v>87</v>
      </c>
      <c r="B379" s="268"/>
      <c r="C379" s="268"/>
      <c r="D379" s="269"/>
      <c r="E379" s="240" t="s">
        <v>19</v>
      </c>
      <c r="F379" s="241"/>
      <c r="G379" s="241"/>
      <c r="H379" s="241"/>
      <c r="I379" s="241"/>
      <c r="J379" s="242"/>
      <c r="K379" s="270">
        <f>'Автоматические данные'!$H$110</f>
        <v>0</v>
      </c>
      <c r="L379" s="271">
        <v>0</v>
      </c>
      <c r="M379" s="272">
        <f t="shared" ref="M379:M383" si="1">SUM(K379/OLE_LINK28*10000)</f>
        <v>0</v>
      </c>
      <c r="N379" s="272"/>
    </row>
    <row r="380" ht="15.75">
      <c r="A380" s="273"/>
      <c r="B380" s="274"/>
      <c r="C380" s="274"/>
      <c r="D380" s="275"/>
      <c r="E380" s="249" t="s">
        <v>20</v>
      </c>
      <c r="F380" s="250"/>
      <c r="G380" s="250"/>
      <c r="H380" s="250"/>
      <c r="I380" s="250"/>
      <c r="J380" s="251"/>
      <c r="K380" s="270">
        <f>'Автоматические данные'!$I$110</f>
        <v>0</v>
      </c>
      <c r="L380" s="271">
        <v>0</v>
      </c>
      <c r="M380" s="272">
        <f t="shared" si="1"/>
        <v>0</v>
      </c>
      <c r="N380" s="272"/>
    </row>
    <row r="381" ht="15.75">
      <c r="A381" s="273"/>
      <c r="B381" s="274"/>
      <c r="C381" s="274"/>
      <c r="D381" s="275"/>
      <c r="E381" s="252" t="s">
        <v>21</v>
      </c>
      <c r="F381" s="253"/>
      <c r="G381" s="253"/>
      <c r="H381" s="253"/>
      <c r="I381" s="253"/>
      <c r="J381" s="254"/>
      <c r="K381" s="270">
        <f>'Автоматические данные'!$J$110</f>
        <v>0</v>
      </c>
      <c r="L381" s="271">
        <v>0</v>
      </c>
      <c r="M381" s="272">
        <f t="shared" si="1"/>
        <v>0</v>
      </c>
      <c r="N381" s="272"/>
    </row>
    <row r="382" ht="15.75">
      <c r="A382" s="276"/>
      <c r="B382" s="277"/>
      <c r="C382" s="277"/>
      <c r="D382" s="278"/>
      <c r="E382" s="258" t="s">
        <v>22</v>
      </c>
      <c r="F382" s="259"/>
      <c r="G382" s="259"/>
      <c r="H382" s="259"/>
      <c r="I382" s="259"/>
      <c r="J382" s="260"/>
      <c r="K382" s="270">
        <f>'Автоматические данные'!$K$110</f>
        <v>0</v>
      </c>
      <c r="L382" s="271">
        <v>0</v>
      </c>
      <c r="M382" s="272">
        <f t="shared" si="1"/>
        <v>0</v>
      </c>
      <c r="N382" s="272"/>
    </row>
    <row r="383" ht="15.75">
      <c r="A383" s="287">
        <v>9533</v>
      </c>
      <c r="B383" s="288"/>
      <c r="C383" s="288"/>
      <c r="D383" s="289"/>
      <c r="E383" s="264" t="s">
        <v>23</v>
      </c>
      <c r="F383" s="265"/>
      <c r="G383" s="265"/>
      <c r="H383" s="265"/>
      <c r="I383" s="265"/>
      <c r="J383" s="266"/>
      <c r="K383" s="270">
        <f>'Автоматические данные'!$L$110</f>
        <v>0</v>
      </c>
      <c r="L383" s="271">
        <v>0</v>
      </c>
      <c r="M383" s="272">
        <f t="shared" si="1"/>
        <v>0</v>
      </c>
      <c r="N383" s="272"/>
    </row>
    <row r="384" ht="39.75" customHeight="1">
      <c r="A384" s="311" t="s">
        <v>63</v>
      </c>
      <c r="B384" s="311"/>
      <c r="C384" s="311"/>
      <c r="D384" s="311"/>
      <c r="E384" s="311"/>
      <c r="F384" s="311"/>
      <c r="G384" s="311"/>
      <c r="H384" s="311"/>
      <c r="I384" s="311"/>
      <c r="J384" s="311"/>
      <c r="K384" s="311"/>
      <c r="L384" s="311"/>
      <c r="M384" s="311"/>
      <c r="N384" s="311"/>
    </row>
    <row r="385" ht="16.5">
      <c r="A385" s="310" t="str">
        <f>'Ручные данные'!$I$3</f>
        <v xml:space="preserve">III квартал 2021 г.</v>
      </c>
      <c r="B385" s="310"/>
      <c r="C385" s="310"/>
      <c r="D385" s="310"/>
      <c r="E385" s="310"/>
      <c r="F385" s="310"/>
      <c r="G385" s="310"/>
      <c r="H385" s="310"/>
      <c r="I385" s="310"/>
      <c r="J385" s="310"/>
      <c r="K385" s="310"/>
      <c r="L385" s="310"/>
      <c r="M385" s="310"/>
      <c r="N385" s="310"/>
    </row>
    <row r="386" ht="128.25">
      <c r="A386" s="229" t="s">
        <v>64</v>
      </c>
      <c r="B386" s="230"/>
      <c r="C386" s="230"/>
      <c r="D386" s="231"/>
      <c r="E386" s="229" t="s">
        <v>65</v>
      </c>
      <c r="F386" s="232"/>
      <c r="G386" s="232"/>
      <c r="H386" s="232"/>
      <c r="I386" s="232"/>
      <c r="J386" s="233"/>
      <c r="K386" s="234" t="s">
        <v>30</v>
      </c>
      <c r="L386" s="235" t="s">
        <v>31</v>
      </c>
      <c r="M386" s="236" t="s">
        <v>32</v>
      </c>
      <c r="N386" s="236" t="s">
        <v>66</v>
      </c>
    </row>
    <row r="387" ht="15.75">
      <c r="A387" s="237" t="s">
        <v>88</v>
      </c>
      <c r="B387" s="238"/>
      <c r="C387" s="238"/>
      <c r="D387" s="239"/>
      <c r="E387" s="240" t="s">
        <v>19</v>
      </c>
      <c r="F387" s="241"/>
      <c r="G387" s="241"/>
      <c r="H387" s="241"/>
      <c r="I387" s="241"/>
      <c r="J387" s="242"/>
      <c r="K387" s="280">
        <f>'Автоматические данные'!$H$111</f>
        <v>0</v>
      </c>
      <c r="L387" s="281">
        <v>0</v>
      </c>
      <c r="M387" s="282">
        <f>SUM(K387/A391*10000)</f>
        <v>0</v>
      </c>
      <c r="N387" s="282">
        <f>SUM(M749-'[1]Обработка данных'!F36)</f>
        <v>-2.0719420953123833</v>
      </c>
    </row>
    <row r="388" ht="15.75">
      <c r="A388" s="246"/>
      <c r="B388" s="247"/>
      <c r="C388" s="247"/>
      <c r="D388" s="248"/>
      <c r="E388" s="249" t="s">
        <v>20</v>
      </c>
      <c r="F388" s="250"/>
      <c r="G388" s="250"/>
      <c r="H388" s="250"/>
      <c r="I388" s="250"/>
      <c r="J388" s="251"/>
      <c r="K388" s="280">
        <f>'Автоматические данные'!$I$111</f>
        <v>0</v>
      </c>
      <c r="L388" s="281">
        <v>0</v>
      </c>
      <c r="M388" s="282">
        <f>SUM(K388/A391*10000)</f>
        <v>0</v>
      </c>
      <c r="N388" s="282">
        <f>SUM(M750-'[1]Обработка данных'!F37)</f>
        <v>-7.4041460170721933</v>
      </c>
    </row>
    <row r="389" ht="15.75">
      <c r="A389" s="246"/>
      <c r="B389" s="247"/>
      <c r="C389" s="247"/>
      <c r="D389" s="248"/>
      <c r="E389" s="252" t="s">
        <v>21</v>
      </c>
      <c r="F389" s="253"/>
      <c r="G389" s="253"/>
      <c r="H389" s="253"/>
      <c r="I389" s="253"/>
      <c r="J389" s="254"/>
      <c r="K389" s="280">
        <f>'Автоматические данные'!$J$111</f>
        <v>0</v>
      </c>
      <c r="L389" s="281">
        <v>0</v>
      </c>
      <c r="M389" s="282">
        <f>SUM(K389/A391*10000)</f>
        <v>0</v>
      </c>
      <c r="N389" s="282">
        <f>SUM(M751-'[1]Обработка данных'!F38)</f>
        <v>-0.68556907565483272</v>
      </c>
    </row>
    <row r="390" ht="15.75">
      <c r="A390" s="255"/>
      <c r="B390" s="256"/>
      <c r="C390" s="256"/>
      <c r="D390" s="257"/>
      <c r="E390" s="258" t="s">
        <v>22</v>
      </c>
      <c r="F390" s="259"/>
      <c r="G390" s="259"/>
      <c r="H390" s="259"/>
      <c r="I390" s="259"/>
      <c r="J390" s="260"/>
      <c r="K390" s="280">
        <f>'Автоматические данные'!$K$111</f>
        <v>0</v>
      </c>
      <c r="L390" s="281">
        <v>0</v>
      </c>
      <c r="M390" s="282">
        <f>SUM(K390/A391*10000)</f>
        <v>0</v>
      </c>
      <c r="N390" s="282">
        <f>SUM(M752-'[1]Обработка данных'!F39)</f>
        <v>-6.4443493111554275</v>
      </c>
    </row>
    <row r="391" ht="15.75">
      <c r="A391" s="287">
        <v>12634</v>
      </c>
      <c r="B391" s="288"/>
      <c r="C391" s="288"/>
      <c r="D391" s="289"/>
      <c r="E391" s="264" t="s">
        <v>23</v>
      </c>
      <c r="F391" s="265"/>
      <c r="G391" s="265"/>
      <c r="H391" s="265"/>
      <c r="I391" s="265"/>
      <c r="J391" s="266"/>
      <c r="K391" s="280">
        <f>'Автоматические данные'!$L$111</f>
        <v>0</v>
      </c>
      <c r="L391" s="281">
        <v>0</v>
      </c>
      <c r="M391" s="282">
        <f>SUM(K391/A391*10000)</f>
        <v>0</v>
      </c>
      <c r="N391" s="245">
        <f>SUM(M753-'[1]Обработка данных'!F40)</f>
        <v>-0.81201848294227963</v>
      </c>
    </row>
    <row r="392" ht="15.75">
      <c r="A392" s="267" t="s">
        <v>89</v>
      </c>
      <c r="B392" s="268"/>
      <c r="C392" s="268"/>
      <c r="D392" s="269"/>
      <c r="E392" s="240" t="s">
        <v>19</v>
      </c>
      <c r="F392" s="241"/>
      <c r="G392" s="241"/>
      <c r="H392" s="241"/>
      <c r="I392" s="241"/>
      <c r="J392" s="242"/>
      <c r="K392" s="270">
        <f>'Автоматические данные'!$H$112</f>
        <v>0</v>
      </c>
      <c r="L392" s="271">
        <v>0</v>
      </c>
      <c r="M392" s="272">
        <f>SUM(K392/A396*10000)</f>
        <v>0</v>
      </c>
      <c r="N392" s="272">
        <f>SUM(M754-'[1]Обработка данных'!F36)</f>
        <v>-2.0719420953123833</v>
      </c>
    </row>
    <row r="393" ht="15.75">
      <c r="A393" s="273"/>
      <c r="B393" s="274"/>
      <c r="C393" s="274"/>
      <c r="D393" s="275"/>
      <c r="E393" s="249" t="s">
        <v>20</v>
      </c>
      <c r="F393" s="250"/>
      <c r="G393" s="250"/>
      <c r="H393" s="250"/>
      <c r="I393" s="250"/>
      <c r="J393" s="251"/>
      <c r="K393" s="270">
        <f>'Автоматические данные'!$I$112</f>
        <v>0</v>
      </c>
      <c r="L393" s="271">
        <v>0</v>
      </c>
      <c r="M393" s="272">
        <f>SUM(K393/A396*10000)</f>
        <v>0</v>
      </c>
      <c r="N393" s="272">
        <f>SUM(M755-'[1]Обработка данных'!F37)</f>
        <v>-7.4041460170721933</v>
      </c>
    </row>
    <row r="394" ht="15.75">
      <c r="A394" s="273"/>
      <c r="B394" s="274"/>
      <c r="C394" s="274"/>
      <c r="D394" s="275"/>
      <c r="E394" s="252" t="s">
        <v>21</v>
      </c>
      <c r="F394" s="253"/>
      <c r="G394" s="253"/>
      <c r="H394" s="253"/>
      <c r="I394" s="253"/>
      <c r="J394" s="254"/>
      <c r="K394" s="270">
        <f>'Автоматические данные'!$J$112</f>
        <v>0</v>
      </c>
      <c r="L394" s="271">
        <v>0</v>
      </c>
      <c r="M394" s="272">
        <f>SUM(K394/A396*10000)</f>
        <v>0</v>
      </c>
      <c r="N394" s="272">
        <f>SUM(M756-'[1]Обработка данных'!F38)</f>
        <v>-0.68556907565483272</v>
      </c>
    </row>
    <row r="395" ht="15.75">
      <c r="A395" s="276"/>
      <c r="B395" s="277"/>
      <c r="C395" s="277"/>
      <c r="D395" s="278"/>
      <c r="E395" s="258" t="s">
        <v>22</v>
      </c>
      <c r="F395" s="259"/>
      <c r="G395" s="259"/>
      <c r="H395" s="259"/>
      <c r="I395" s="259"/>
      <c r="J395" s="260"/>
      <c r="K395" s="270">
        <f>'Автоматические данные'!$K$112</f>
        <v>0</v>
      </c>
      <c r="L395" s="271">
        <v>0</v>
      </c>
      <c r="M395" s="272">
        <f>SUM(K395/A396*10000)</f>
        <v>0</v>
      </c>
      <c r="N395" s="272">
        <f>SUM(M757-'[1]Обработка данных'!F39)</f>
        <v>-6.4443493111554275</v>
      </c>
    </row>
    <row r="396" ht="15.75">
      <c r="A396" s="287">
        <v>7224</v>
      </c>
      <c r="B396" s="288"/>
      <c r="C396" s="288"/>
      <c r="D396" s="289"/>
      <c r="E396" s="264" t="s">
        <v>23</v>
      </c>
      <c r="F396" s="265"/>
      <c r="G396" s="265"/>
      <c r="H396" s="265"/>
      <c r="I396" s="265"/>
      <c r="J396" s="266"/>
      <c r="K396" s="270">
        <f>'Автоматические данные'!$L$112</f>
        <v>0</v>
      </c>
      <c r="L396" s="271">
        <v>0</v>
      </c>
      <c r="M396" s="272">
        <f>SUM(K396/A396*10000)</f>
        <v>0</v>
      </c>
      <c r="N396" s="272">
        <f>SUM(M758-'[1]Обработка данных'!F40)</f>
        <v>-0.81201848294227963</v>
      </c>
    </row>
    <row r="397" ht="15.75">
      <c r="A397" s="237" t="s">
        <v>90</v>
      </c>
      <c r="B397" s="238"/>
      <c r="C397" s="238"/>
      <c r="D397" s="239"/>
      <c r="E397" s="240" t="s">
        <v>19</v>
      </c>
      <c r="F397" s="241"/>
      <c r="G397" s="241"/>
      <c r="H397" s="241"/>
      <c r="I397" s="241"/>
      <c r="J397" s="242"/>
      <c r="K397" s="280">
        <f>'Автоматические данные'!$H$113</f>
        <v>0</v>
      </c>
      <c r="L397" s="281">
        <v>0</v>
      </c>
      <c r="M397" s="282">
        <f>SUM(K397/A401*10000)</f>
        <v>0</v>
      </c>
      <c r="N397" s="282">
        <f>SUM(M759-'[1]Обработка данных'!F36)</f>
        <v>-2.0719420953123833</v>
      </c>
    </row>
    <row r="398" ht="15.75">
      <c r="A398" s="246"/>
      <c r="B398" s="247"/>
      <c r="C398" s="247"/>
      <c r="D398" s="248"/>
      <c r="E398" s="249" t="s">
        <v>20</v>
      </c>
      <c r="F398" s="250"/>
      <c r="G398" s="250"/>
      <c r="H398" s="250"/>
      <c r="I398" s="250"/>
      <c r="J398" s="251"/>
      <c r="K398" s="280">
        <f>'Автоматические данные'!$I$113</f>
        <v>0</v>
      </c>
      <c r="L398" s="281">
        <v>0</v>
      </c>
      <c r="M398" s="282">
        <f>SUM(K398/A401*10000)</f>
        <v>0</v>
      </c>
      <c r="N398" s="282">
        <f>SUM(M760-'[1]Обработка данных'!F37)</f>
        <v>-7.4041460170721933</v>
      </c>
    </row>
    <row r="399" ht="15.75">
      <c r="A399" s="246"/>
      <c r="B399" s="247"/>
      <c r="C399" s="247"/>
      <c r="D399" s="248"/>
      <c r="E399" s="252" t="s">
        <v>21</v>
      </c>
      <c r="F399" s="253"/>
      <c r="G399" s="253"/>
      <c r="H399" s="253"/>
      <c r="I399" s="253"/>
      <c r="J399" s="254"/>
      <c r="K399" s="280">
        <f>'Автоматические данные'!$J$113</f>
        <v>0</v>
      </c>
      <c r="L399" s="281">
        <v>0</v>
      </c>
      <c r="M399" s="282">
        <f>SUM(K399/A401*10000)</f>
        <v>0</v>
      </c>
      <c r="N399" s="245">
        <f>SUM(M761-'[1]Обработка данных'!F38)</f>
        <v>-0.68556907565483272</v>
      </c>
    </row>
    <row r="400" ht="15.75">
      <c r="A400" s="255"/>
      <c r="B400" s="256"/>
      <c r="C400" s="256"/>
      <c r="D400" s="257"/>
      <c r="E400" s="258" t="s">
        <v>22</v>
      </c>
      <c r="F400" s="259"/>
      <c r="G400" s="259"/>
      <c r="H400" s="259"/>
      <c r="I400" s="259"/>
      <c r="J400" s="260"/>
      <c r="K400" s="280">
        <f>'Автоматические данные'!$K$113</f>
        <v>0</v>
      </c>
      <c r="L400" s="281">
        <v>0</v>
      </c>
      <c r="M400" s="282">
        <f>SUM(K400/A401*10000)</f>
        <v>0</v>
      </c>
      <c r="N400" s="245">
        <f>SUM(M762-'[1]Обработка данных'!F39)</f>
        <v>-6.4443493111554275</v>
      </c>
    </row>
    <row r="401" ht="15.75">
      <c r="A401" s="287">
        <v>10538</v>
      </c>
      <c r="B401" s="288"/>
      <c r="C401" s="288"/>
      <c r="D401" s="289"/>
      <c r="E401" s="264" t="s">
        <v>23</v>
      </c>
      <c r="F401" s="265"/>
      <c r="G401" s="265"/>
      <c r="H401" s="265"/>
      <c r="I401" s="265"/>
      <c r="J401" s="266"/>
      <c r="K401" s="280">
        <f>'Автоматические данные'!$L$113</f>
        <v>0</v>
      </c>
      <c r="L401" s="281">
        <v>0</v>
      </c>
      <c r="M401" s="282">
        <f>SUM(K401/A401*10000)</f>
        <v>0</v>
      </c>
      <c r="N401" s="245">
        <f>SUM([1]Обзор!M780-'[1]Обработка данных'!F40)</f>
        <v>3.9327148630436759</v>
      </c>
    </row>
    <row r="402" ht="15.75">
      <c r="A402" s="267" t="s">
        <v>91</v>
      </c>
      <c r="B402" s="268"/>
      <c r="C402" s="268"/>
      <c r="D402" s="269"/>
      <c r="E402" s="240" t="s">
        <v>19</v>
      </c>
      <c r="F402" s="241"/>
      <c r="G402" s="241"/>
      <c r="H402" s="241"/>
      <c r="I402" s="241"/>
      <c r="J402" s="242"/>
      <c r="K402" s="270">
        <f>'Автоматические данные'!$H$114</f>
        <v>0</v>
      </c>
      <c r="L402" s="271">
        <v>0</v>
      </c>
      <c r="M402" s="272">
        <f>SUM(K402/A406*10000)</f>
        <v>0</v>
      </c>
      <c r="N402" s="272">
        <f>SUM(M764-'[1]Обработка данных'!F36)</f>
        <v>-2.0719420953123833</v>
      </c>
    </row>
    <row r="403" ht="15.75">
      <c r="A403" s="273"/>
      <c r="B403" s="274"/>
      <c r="C403" s="274"/>
      <c r="D403" s="275"/>
      <c r="E403" s="249" t="s">
        <v>20</v>
      </c>
      <c r="F403" s="250"/>
      <c r="G403" s="250"/>
      <c r="H403" s="250"/>
      <c r="I403" s="250"/>
      <c r="J403" s="251"/>
      <c r="K403" s="270">
        <f>'Автоматические данные'!$I$114</f>
        <v>0</v>
      </c>
      <c r="L403" s="271">
        <v>0</v>
      </c>
      <c r="M403" s="272">
        <f>SUM(K403/A406*10000)</f>
        <v>0</v>
      </c>
      <c r="N403" s="279">
        <f>SUM(M765-'[1]Обработка данных'!F37)</f>
        <v>-7.4041460170721933</v>
      </c>
    </row>
    <row r="404" ht="15.75">
      <c r="A404" s="273"/>
      <c r="B404" s="274"/>
      <c r="C404" s="274"/>
      <c r="D404" s="275"/>
      <c r="E404" s="252" t="s">
        <v>21</v>
      </c>
      <c r="F404" s="253"/>
      <c r="G404" s="253"/>
      <c r="H404" s="253"/>
      <c r="I404" s="253"/>
      <c r="J404" s="254"/>
      <c r="K404" s="270">
        <f>'Автоматические данные'!$J$114</f>
        <v>0</v>
      </c>
      <c r="L404" s="271">
        <v>0</v>
      </c>
      <c r="M404" s="272">
        <f>SUM(K404/A406*10000)</f>
        <v>0</v>
      </c>
      <c r="N404" s="279">
        <f>SUM(M766-'[1]Обработка данных'!F38)</f>
        <v>-0.68556907565483272</v>
      </c>
    </row>
    <row r="405" ht="15.75">
      <c r="A405" s="276"/>
      <c r="B405" s="277"/>
      <c r="C405" s="277"/>
      <c r="D405" s="278"/>
      <c r="E405" s="258" t="s">
        <v>22</v>
      </c>
      <c r="F405" s="259"/>
      <c r="G405" s="259"/>
      <c r="H405" s="259"/>
      <c r="I405" s="259"/>
      <c r="J405" s="260"/>
      <c r="K405" s="270">
        <f>'Автоматические данные'!$K$114</f>
        <v>0</v>
      </c>
      <c r="L405" s="271">
        <v>0</v>
      </c>
      <c r="M405" s="272">
        <f>SUM(K405/A406*10000)</f>
        <v>0</v>
      </c>
      <c r="N405" s="279">
        <f>SUM(M767-'[1]Обработка данных'!F39)</f>
        <v>-6.4443493111554275</v>
      </c>
    </row>
    <row r="406" ht="15.75">
      <c r="A406" s="287">
        <v>9564</v>
      </c>
      <c r="B406" s="288"/>
      <c r="C406" s="288"/>
      <c r="D406" s="289"/>
      <c r="E406" s="264" t="s">
        <v>23</v>
      </c>
      <c r="F406" s="265"/>
      <c r="G406" s="265"/>
      <c r="H406" s="265"/>
      <c r="I406" s="265"/>
      <c r="J406" s="266"/>
      <c r="K406" s="270">
        <f>'Автоматические данные'!$L$114</f>
        <v>0</v>
      </c>
      <c r="L406" s="271">
        <v>0</v>
      </c>
      <c r="M406" s="272">
        <f>SUM(K406/A406*10000)</f>
        <v>0</v>
      </c>
      <c r="N406" s="279">
        <f>SUM(M768-'[1]Обработка данных'!F40)</f>
        <v>-0.81201848294227963</v>
      </c>
    </row>
    <row r="407" ht="41.25" customHeight="1">
      <c r="A407" s="311" t="s">
        <v>63</v>
      </c>
      <c r="B407" s="311"/>
      <c r="C407" s="311"/>
      <c r="D407" s="311"/>
      <c r="E407" s="311"/>
      <c r="F407" s="311"/>
      <c r="G407" s="311"/>
      <c r="H407" s="311"/>
      <c r="I407" s="311"/>
      <c r="J407" s="311"/>
      <c r="K407" s="311"/>
      <c r="L407" s="311"/>
      <c r="M407" s="311"/>
      <c r="N407" s="311"/>
    </row>
    <row r="408" ht="16.5">
      <c r="A408" s="310" t="str">
        <f>'Ручные данные'!$I$3</f>
        <v xml:space="preserve">III квартал 2021 г.</v>
      </c>
      <c r="B408" s="310"/>
      <c r="C408" s="310"/>
      <c r="D408" s="310"/>
      <c r="E408" s="310"/>
      <c r="F408" s="310"/>
      <c r="G408" s="310"/>
      <c r="H408" s="310"/>
      <c r="I408" s="310"/>
      <c r="J408" s="310"/>
      <c r="K408" s="310"/>
      <c r="L408" s="310"/>
      <c r="M408" s="310"/>
      <c r="N408" s="310"/>
    </row>
    <row r="409" ht="87.75" customHeight="1">
      <c r="A409" s="229" t="s">
        <v>64</v>
      </c>
      <c r="B409" s="230"/>
      <c r="C409" s="230"/>
      <c r="D409" s="231"/>
      <c r="E409" s="229" t="s">
        <v>65</v>
      </c>
      <c r="F409" s="232"/>
      <c r="G409" s="232"/>
      <c r="H409" s="232"/>
      <c r="I409" s="232"/>
      <c r="J409" s="233"/>
      <c r="K409" s="234" t="s">
        <v>30</v>
      </c>
      <c r="L409" s="235" t="s">
        <v>31</v>
      </c>
      <c r="M409" s="236" t="s">
        <v>32</v>
      </c>
      <c r="N409" s="236" t="s">
        <v>66</v>
      </c>
    </row>
    <row r="410" ht="15.75">
      <c r="A410" s="237" t="s">
        <v>92</v>
      </c>
      <c r="B410" s="238"/>
      <c r="C410" s="238"/>
      <c r="D410" s="239"/>
      <c r="E410" s="240" t="s">
        <v>19</v>
      </c>
      <c r="F410" s="241"/>
      <c r="G410" s="241"/>
      <c r="H410" s="241"/>
      <c r="I410" s="241"/>
      <c r="J410" s="242"/>
      <c r="K410" s="280">
        <f>'Автоматические данные'!$H$115</f>
        <v>0</v>
      </c>
      <c r="L410" s="281">
        <f>SUM('Автоматические данные'!H115/'Автоматические данные'!M115*100)</f>
        <v>0</v>
      </c>
      <c r="M410" s="282">
        <f>SUM(K410/A414*10000)</f>
        <v>0</v>
      </c>
      <c r="N410" s="282">
        <f>SUM(M772-'[1]Обработка данных'!F36)</f>
        <v>-2.0719420953123833</v>
      </c>
    </row>
    <row r="411" ht="15.75">
      <c r="A411" s="246"/>
      <c r="B411" s="247"/>
      <c r="C411" s="247"/>
      <c r="D411" s="248"/>
      <c r="E411" s="249" t="s">
        <v>20</v>
      </c>
      <c r="F411" s="250"/>
      <c r="G411" s="250"/>
      <c r="H411" s="250"/>
      <c r="I411" s="250"/>
      <c r="J411" s="251"/>
      <c r="K411" s="280">
        <f>'Автоматические данные'!$I$115</f>
        <v>0</v>
      </c>
      <c r="L411" s="281">
        <f>SUM('Автоматические данные'!I115/'Автоматические данные'!M115*100)</f>
        <v>0</v>
      </c>
      <c r="M411" s="282">
        <f>SUM(K411/A414*10000)</f>
        <v>0</v>
      </c>
      <c r="N411" s="245">
        <f>SUM(M773-'[1]Обработка данных'!F37)</f>
        <v>-7.4041460170721933</v>
      </c>
    </row>
    <row r="412" ht="15.75">
      <c r="A412" s="246"/>
      <c r="B412" s="247"/>
      <c r="C412" s="247"/>
      <c r="D412" s="248"/>
      <c r="E412" s="252" t="s">
        <v>21</v>
      </c>
      <c r="F412" s="253"/>
      <c r="G412" s="253"/>
      <c r="H412" s="253"/>
      <c r="I412" s="253"/>
      <c r="J412" s="254"/>
      <c r="K412" s="280">
        <f>'Автоматические данные'!$J$115</f>
        <v>0</v>
      </c>
      <c r="L412" s="281">
        <f>SUM('Автоматические данные'!J115/'Автоматические данные'!M115*100)</f>
        <v>0</v>
      </c>
      <c r="M412" s="282">
        <f>SUM(K412/A414*10000)</f>
        <v>0</v>
      </c>
      <c r="N412" s="245">
        <f>SUM(M774-'[1]Обработка данных'!F38)</f>
        <v>-0.68556907565483272</v>
      </c>
    </row>
    <row r="413" ht="15.75">
      <c r="A413" s="255"/>
      <c r="B413" s="256"/>
      <c r="C413" s="256"/>
      <c r="D413" s="257"/>
      <c r="E413" s="258" t="s">
        <v>22</v>
      </c>
      <c r="F413" s="259"/>
      <c r="G413" s="259"/>
      <c r="H413" s="259"/>
      <c r="I413" s="259"/>
      <c r="J413" s="260"/>
      <c r="K413" s="280">
        <f>'Автоматические данные'!$K$115</f>
        <v>2</v>
      </c>
      <c r="L413" s="281">
        <f>SUM('Автоматические данные'!K115/'Автоматические данные'!M115*100)</f>
        <v>40</v>
      </c>
      <c r="M413" s="282">
        <f>SUM(K413/A414*10000)</f>
        <v>7.3157706066968559e-002</v>
      </c>
      <c r="N413" s="245">
        <f>SUM(M775-'[1]Обработка данных'!F39)</f>
        <v>-6.4443493111554275</v>
      </c>
    </row>
    <row r="414" ht="15.75">
      <c r="A414" s="287">
        <v>273382</v>
      </c>
      <c r="B414" s="288"/>
      <c r="C414" s="288"/>
      <c r="D414" s="289"/>
      <c r="E414" s="264" t="s">
        <v>23</v>
      </c>
      <c r="F414" s="265"/>
      <c r="G414" s="265"/>
      <c r="H414" s="265"/>
      <c r="I414" s="265"/>
      <c r="J414" s="266"/>
      <c r="K414" s="280">
        <f>'Автоматические данные'!$L$115</f>
        <v>3</v>
      </c>
      <c r="L414" s="281">
        <f>SUM('Автоматические данные'!L115/'Автоматические данные'!M115*100)</f>
        <v>60</v>
      </c>
      <c r="M414" s="282">
        <f>SUM(K414/A414*10000)</f>
        <v>0.10973655910045285</v>
      </c>
      <c r="N414" s="245">
        <f>SUM(M776-'[1]Обработка данных'!F40)</f>
        <v>-0.81201848294227963</v>
      </c>
    </row>
    <row r="415" ht="15.75">
      <c r="A415" s="267" t="s">
        <v>93</v>
      </c>
      <c r="B415" s="268"/>
      <c r="C415" s="268"/>
      <c r="D415" s="269"/>
      <c r="E415" s="240" t="s">
        <v>19</v>
      </c>
      <c r="F415" s="241"/>
      <c r="G415" s="241"/>
      <c r="H415" s="241"/>
      <c r="I415" s="241"/>
      <c r="J415" s="242"/>
      <c r="K415" s="270">
        <f>'Автоматические данные'!$H$116</f>
        <v>0</v>
      </c>
      <c r="L415" s="271">
        <v>0</v>
      </c>
      <c r="M415" s="272">
        <f>SUM(K415/A419*10000)</f>
        <v>0</v>
      </c>
      <c r="N415" s="272">
        <f>SUM(M777-'[1]Обработка данных'!F36)</f>
        <v>-2.0719420953123833</v>
      </c>
    </row>
    <row r="416" ht="15.75">
      <c r="A416" s="273"/>
      <c r="B416" s="274"/>
      <c r="C416" s="274"/>
      <c r="D416" s="275"/>
      <c r="E416" s="249" t="s">
        <v>20</v>
      </c>
      <c r="F416" s="250"/>
      <c r="G416" s="250"/>
      <c r="H416" s="250"/>
      <c r="I416" s="250"/>
      <c r="J416" s="251"/>
      <c r="K416" s="270">
        <f>'Автоматические данные'!$I$116</f>
        <v>0</v>
      </c>
      <c r="L416" s="271">
        <v>0</v>
      </c>
      <c r="M416" s="272">
        <f>SUM(K416/A419*10000)</f>
        <v>0</v>
      </c>
      <c r="N416" s="272">
        <f>SUM(M778-'[1]Обработка данных'!F37)</f>
        <v>-7.4041460170721933</v>
      </c>
    </row>
    <row r="417" ht="15.75">
      <c r="A417" s="273"/>
      <c r="B417" s="274"/>
      <c r="C417" s="274"/>
      <c r="D417" s="275"/>
      <c r="E417" s="252" t="s">
        <v>21</v>
      </c>
      <c r="F417" s="253"/>
      <c r="G417" s="253"/>
      <c r="H417" s="253"/>
      <c r="I417" s="253"/>
      <c r="J417" s="254"/>
      <c r="K417" s="270">
        <f>'Автоматические данные'!$J$116</f>
        <v>0</v>
      </c>
      <c r="L417" s="271">
        <v>0</v>
      </c>
      <c r="M417" s="272">
        <f>SUM(K417/A419*10000)</f>
        <v>0</v>
      </c>
      <c r="N417" s="272">
        <f>SUM(M779-'[1]Обработка данных'!F38)</f>
        <v>-0.68556907565483272</v>
      </c>
    </row>
    <row r="418" ht="15.75">
      <c r="A418" s="276"/>
      <c r="B418" s="277"/>
      <c r="C418" s="277"/>
      <c r="D418" s="278"/>
      <c r="E418" s="258" t="s">
        <v>22</v>
      </c>
      <c r="F418" s="259"/>
      <c r="G418" s="259"/>
      <c r="H418" s="259"/>
      <c r="I418" s="259"/>
      <c r="J418" s="260"/>
      <c r="K418" s="270">
        <f>'Автоматические данные'!$K$116</f>
        <v>0</v>
      </c>
      <c r="L418" s="271">
        <v>0</v>
      </c>
      <c r="M418" s="272">
        <f>SUM(K418/A419*10000)</f>
        <v>0</v>
      </c>
      <c r="N418" s="272">
        <f>SUM(M780-'[1]Обработка данных'!F39)</f>
        <v>-6.4443493111554275</v>
      </c>
    </row>
    <row r="419" ht="15.75">
      <c r="A419" s="287">
        <v>24531</v>
      </c>
      <c r="B419" s="288"/>
      <c r="C419" s="288"/>
      <c r="D419" s="289"/>
      <c r="E419" s="264" t="s">
        <v>23</v>
      </c>
      <c r="F419" s="265"/>
      <c r="G419" s="265"/>
      <c r="H419" s="265"/>
      <c r="I419" s="265"/>
      <c r="J419" s="266"/>
      <c r="K419" s="270">
        <f>'Автоматические данные'!$L$116</f>
        <v>0</v>
      </c>
      <c r="L419" s="271">
        <v>0</v>
      </c>
      <c r="M419" s="272">
        <f>SUM(K419/A419*10000)</f>
        <v>0</v>
      </c>
      <c r="N419" s="279">
        <f>SUM(M781-'[1]Обработка данных'!F40)</f>
        <v>-0.81201848294227963</v>
      </c>
    </row>
    <row r="420" ht="15.75">
      <c r="A420" s="237" t="s">
        <v>94</v>
      </c>
      <c r="B420" s="238"/>
      <c r="C420" s="238"/>
      <c r="D420" s="239"/>
      <c r="E420" s="240" t="s">
        <v>19</v>
      </c>
      <c r="F420" s="241"/>
      <c r="G420" s="241"/>
      <c r="H420" s="241"/>
      <c r="I420" s="241"/>
      <c r="J420" s="242"/>
      <c r="K420" s="280">
        <f>'Автоматические данные'!$H$117</f>
        <v>0</v>
      </c>
      <c r="L420" s="281">
        <v>0</v>
      </c>
      <c r="M420" s="282">
        <f>SUM(K420/A424*10000)</f>
        <v>0</v>
      </c>
      <c r="N420" s="282">
        <f>SUM(M782-'[1]Обработка данных'!F36)</f>
        <v>-2.0719420953123833</v>
      </c>
    </row>
    <row r="421" ht="15.75">
      <c r="A421" s="246"/>
      <c r="B421" s="247"/>
      <c r="C421" s="247"/>
      <c r="D421" s="248"/>
      <c r="E421" s="249" t="s">
        <v>20</v>
      </c>
      <c r="F421" s="250"/>
      <c r="G421" s="250"/>
      <c r="H421" s="250"/>
      <c r="I421" s="250"/>
      <c r="J421" s="251"/>
      <c r="K421" s="280">
        <f>'Автоматические данные'!$I$117</f>
        <v>0</v>
      </c>
      <c r="L421" s="281">
        <v>0</v>
      </c>
      <c r="M421" s="282">
        <f>SUM(K421/A424*10000)</f>
        <v>0</v>
      </c>
      <c r="N421" s="282">
        <f>SUM(M783-'[1]Обработка данных'!F37)</f>
        <v>-7.4041460170721933</v>
      </c>
    </row>
    <row r="422" ht="15.75">
      <c r="A422" s="246"/>
      <c r="B422" s="247"/>
      <c r="C422" s="247"/>
      <c r="D422" s="248"/>
      <c r="E422" s="252" t="s">
        <v>21</v>
      </c>
      <c r="F422" s="253"/>
      <c r="G422" s="253"/>
      <c r="H422" s="253"/>
      <c r="I422" s="253"/>
      <c r="J422" s="254"/>
      <c r="K422" s="280">
        <f>'Автоматические данные'!$J$117</f>
        <v>0</v>
      </c>
      <c r="L422" s="281">
        <v>0</v>
      </c>
      <c r="M422" s="282">
        <f>SUM(K422/A424*10000)</f>
        <v>0</v>
      </c>
      <c r="N422" s="245">
        <f>SUM(M784-'[1]Обработка данных'!F38)</f>
        <v>-0.68556907565483272</v>
      </c>
    </row>
    <row r="423" ht="16.5" customHeight="1">
      <c r="A423" s="255"/>
      <c r="B423" s="256"/>
      <c r="C423" s="256"/>
      <c r="D423" s="257"/>
      <c r="E423" s="258" t="s">
        <v>22</v>
      </c>
      <c r="F423" s="259"/>
      <c r="G423" s="259"/>
      <c r="H423" s="259"/>
      <c r="I423" s="259"/>
      <c r="J423" s="260"/>
      <c r="K423" s="280">
        <f>'Автоматические данные'!$K$117</f>
        <v>0</v>
      </c>
      <c r="L423" s="281">
        <v>0</v>
      </c>
      <c r="M423" s="282">
        <f>SUM(K423/A424*10000)</f>
        <v>0</v>
      </c>
      <c r="N423" s="282">
        <f>SUM(M785-'[1]Обработка данных'!F39)</f>
        <v>-6.4443493111554275</v>
      </c>
    </row>
    <row r="424" ht="15.75">
      <c r="A424" s="287">
        <v>16768</v>
      </c>
      <c r="B424" s="288"/>
      <c r="C424" s="288"/>
      <c r="D424" s="289"/>
      <c r="E424" s="264" t="s">
        <v>23</v>
      </c>
      <c r="F424" s="265"/>
      <c r="G424" s="265"/>
      <c r="H424" s="265"/>
      <c r="I424" s="265"/>
      <c r="J424" s="266"/>
      <c r="K424" s="280">
        <f>'Автоматические данные'!$L$117</f>
        <v>0</v>
      </c>
      <c r="L424" s="281">
        <v>0</v>
      </c>
      <c r="M424" s="282">
        <f>SUM(K424/A424*10000)</f>
        <v>0</v>
      </c>
      <c r="N424" s="245">
        <f>SUM(M786-'[1]Обработка данных'!F40)</f>
        <v>-0.81201848294227963</v>
      </c>
    </row>
    <row r="425" ht="15.75">
      <c r="A425" s="267" t="s">
        <v>95</v>
      </c>
      <c r="B425" s="268"/>
      <c r="C425" s="268"/>
      <c r="D425" s="269"/>
      <c r="E425" s="240" t="s">
        <v>19</v>
      </c>
      <c r="F425" s="241"/>
      <c r="G425" s="241"/>
      <c r="H425" s="241"/>
      <c r="I425" s="241"/>
      <c r="J425" s="242"/>
      <c r="K425" s="270">
        <f>'Автоматические данные'!$H$118</f>
        <v>0</v>
      </c>
      <c r="L425" s="271">
        <v>0</v>
      </c>
      <c r="M425" s="272">
        <f>SUM(K425/A429*10000)</f>
        <v>0</v>
      </c>
      <c r="N425" s="272">
        <f>SUM(M787-'[1]Обработка данных'!F36)</f>
        <v>-2.0719420953123833</v>
      </c>
    </row>
    <row r="426" ht="15.75">
      <c r="A426" s="273"/>
      <c r="B426" s="274"/>
      <c r="C426" s="274"/>
      <c r="D426" s="275"/>
      <c r="E426" s="249" t="s">
        <v>20</v>
      </c>
      <c r="F426" s="250"/>
      <c r="G426" s="250"/>
      <c r="H426" s="250"/>
      <c r="I426" s="250"/>
      <c r="J426" s="251"/>
      <c r="K426" s="270">
        <f>'Автоматические данные'!$I$118</f>
        <v>0</v>
      </c>
      <c r="L426" s="271">
        <v>0</v>
      </c>
      <c r="M426" s="272">
        <f>SUM(K426/A429*10000)</f>
        <v>0</v>
      </c>
      <c r="N426" s="279">
        <f>SUM(M788-'[1]Обработка данных'!F37)</f>
        <v>-7.4041460170721933</v>
      </c>
    </row>
    <row r="427" ht="15.75">
      <c r="A427" s="273"/>
      <c r="B427" s="274"/>
      <c r="C427" s="274"/>
      <c r="D427" s="275"/>
      <c r="E427" s="252" t="s">
        <v>21</v>
      </c>
      <c r="F427" s="253"/>
      <c r="G427" s="253"/>
      <c r="H427" s="253"/>
      <c r="I427" s="253"/>
      <c r="J427" s="254"/>
      <c r="K427" s="270">
        <f>'Автоматические данные'!$J$118</f>
        <v>0</v>
      </c>
      <c r="L427" s="271">
        <v>0</v>
      </c>
      <c r="M427" s="272">
        <f>SUM(K427/A429*10000)</f>
        <v>0</v>
      </c>
      <c r="N427" s="272">
        <f>SUM(M789-'[1]Обработка данных'!F38)</f>
        <v>-0.68556907565483272</v>
      </c>
    </row>
    <row r="428" ht="14.25" customHeight="1">
      <c r="A428" s="276"/>
      <c r="B428" s="277"/>
      <c r="C428" s="277"/>
      <c r="D428" s="278"/>
      <c r="E428" s="258" t="s">
        <v>22</v>
      </c>
      <c r="F428" s="259"/>
      <c r="G428" s="259"/>
      <c r="H428" s="259"/>
      <c r="I428" s="259"/>
      <c r="J428" s="260"/>
      <c r="K428" s="270">
        <f>'Автоматические данные'!$K$118</f>
        <v>0</v>
      </c>
      <c r="L428" s="271">
        <v>0</v>
      </c>
      <c r="M428" s="272">
        <f>SUM(K428/A429*10000)</f>
        <v>0</v>
      </c>
      <c r="N428" s="272">
        <f>SUM(M790-'[1]Обработка данных'!F39)</f>
        <v>-6.4443493111554275</v>
      </c>
    </row>
    <row r="429" ht="15.75">
      <c r="A429" s="287">
        <v>16934</v>
      </c>
      <c r="B429" s="288"/>
      <c r="C429" s="288"/>
      <c r="D429" s="289"/>
      <c r="E429" s="264" t="s">
        <v>23</v>
      </c>
      <c r="F429" s="265"/>
      <c r="G429" s="265"/>
      <c r="H429" s="265"/>
      <c r="I429" s="265"/>
      <c r="J429" s="266"/>
      <c r="K429" s="270">
        <f>'Автоматические данные'!$L$118</f>
        <v>0</v>
      </c>
      <c r="L429" s="271">
        <v>0</v>
      </c>
      <c r="M429" s="272">
        <f>SUM(K429/A429*10000)</f>
        <v>0</v>
      </c>
      <c r="N429" s="279">
        <f>SUM(M791-'[1]Обработка данных'!F40)</f>
        <v>-0.81201848294227963</v>
      </c>
    </row>
    <row r="430" ht="49.5" customHeight="1">
      <c r="A430" s="85" t="s">
        <v>63</v>
      </c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</row>
    <row r="431" ht="18">
      <c r="A431" s="227" t="str">
        <f>'Ручные данные'!$I$3</f>
        <v xml:space="preserve">III квартал 2021 г.</v>
      </c>
      <c r="B431" s="227"/>
      <c r="C431" s="227"/>
      <c r="D431" s="227"/>
      <c r="E431" s="227"/>
      <c r="F431" s="227"/>
      <c r="G431" s="227"/>
      <c r="H431" s="227"/>
      <c r="I431" s="227"/>
      <c r="J431" s="227"/>
      <c r="K431" s="227"/>
      <c r="L431" s="227"/>
      <c r="M431" s="227"/>
      <c r="N431" s="227"/>
    </row>
    <row r="432" ht="128.25">
      <c r="A432" s="229" t="s">
        <v>64</v>
      </c>
      <c r="B432" s="230"/>
      <c r="C432" s="230"/>
      <c r="D432" s="231"/>
      <c r="E432" s="229" t="s">
        <v>65</v>
      </c>
      <c r="F432" s="232"/>
      <c r="G432" s="232"/>
      <c r="H432" s="232"/>
      <c r="I432" s="232"/>
      <c r="J432" s="233"/>
      <c r="K432" s="234" t="s">
        <v>30</v>
      </c>
      <c r="L432" s="235" t="s">
        <v>31</v>
      </c>
      <c r="M432" s="236" t="s">
        <v>32</v>
      </c>
      <c r="N432" s="236" t="s">
        <v>66</v>
      </c>
    </row>
    <row r="433" ht="15.75">
      <c r="A433" s="237" t="s">
        <v>96</v>
      </c>
      <c r="B433" s="238"/>
      <c r="C433" s="238"/>
      <c r="D433" s="239"/>
      <c r="E433" s="240" t="s">
        <v>19</v>
      </c>
      <c r="F433" s="241"/>
      <c r="G433" s="241"/>
      <c r="H433" s="241"/>
      <c r="I433" s="241"/>
      <c r="J433" s="242"/>
      <c r="K433" s="280">
        <f>'Автоматические данные'!$H$119</f>
        <v>0</v>
      </c>
      <c r="L433" s="281">
        <v>0</v>
      </c>
      <c r="M433" s="282">
        <f>SUM(K433/A437*10000)</f>
        <v>0</v>
      </c>
      <c r="N433" s="282">
        <f>SUM(M795-'[1]Обработка данных'!F36)</f>
        <v>-2.0719420953123833</v>
      </c>
    </row>
    <row r="434" ht="15.75">
      <c r="A434" s="246"/>
      <c r="B434" s="247"/>
      <c r="C434" s="247"/>
      <c r="D434" s="248"/>
      <c r="E434" s="249" t="s">
        <v>20</v>
      </c>
      <c r="F434" s="250"/>
      <c r="G434" s="250"/>
      <c r="H434" s="250"/>
      <c r="I434" s="250"/>
      <c r="J434" s="251"/>
      <c r="K434" s="280">
        <f>'Автоматические данные'!$I$119</f>
        <v>0</v>
      </c>
      <c r="L434" s="281">
        <v>0</v>
      </c>
      <c r="M434" s="282">
        <f>SUM(K434/A437*10000)</f>
        <v>0</v>
      </c>
      <c r="N434" s="245">
        <f>SUM(M796-'[1]Обработка данных'!F37)</f>
        <v>-7.4041460170721933</v>
      </c>
    </row>
    <row r="435" ht="18.75" customHeight="1">
      <c r="A435" s="246"/>
      <c r="B435" s="247"/>
      <c r="C435" s="247"/>
      <c r="D435" s="248"/>
      <c r="E435" s="252" t="s">
        <v>21</v>
      </c>
      <c r="F435" s="253"/>
      <c r="G435" s="253"/>
      <c r="H435" s="253"/>
      <c r="I435" s="253"/>
      <c r="J435" s="254"/>
      <c r="K435" s="280">
        <f>'Автоматические данные'!$J$119</f>
        <v>0</v>
      </c>
      <c r="L435" s="281">
        <v>0</v>
      </c>
      <c r="M435" s="282">
        <f>SUM(K435/A437*10000)</f>
        <v>0</v>
      </c>
      <c r="N435" s="245">
        <f>SUM(M797-'[1]Обработка данных'!F38)</f>
        <v>-0.68556907565483272</v>
      </c>
    </row>
    <row r="436" ht="15.75">
      <c r="A436" s="255"/>
      <c r="B436" s="256"/>
      <c r="C436" s="256"/>
      <c r="D436" s="257"/>
      <c r="E436" s="258" t="s">
        <v>22</v>
      </c>
      <c r="F436" s="259"/>
      <c r="G436" s="259"/>
      <c r="H436" s="259"/>
      <c r="I436" s="259"/>
      <c r="J436" s="260"/>
      <c r="K436" s="280">
        <f>'Автоматические данные'!$K$119</f>
        <v>0</v>
      </c>
      <c r="L436" s="281">
        <v>0</v>
      </c>
      <c r="M436" s="282">
        <f>SUM(K436/A437*10000)</f>
        <v>0</v>
      </c>
      <c r="N436" s="282">
        <f>SUM(M798-'[1]Обработка данных'!F39)</f>
        <v>-6.4443493111554275</v>
      </c>
    </row>
    <row r="437" ht="15.75">
      <c r="A437" s="287">
        <v>16400</v>
      </c>
      <c r="B437" s="288"/>
      <c r="C437" s="288"/>
      <c r="D437" s="289"/>
      <c r="E437" s="264" t="s">
        <v>23</v>
      </c>
      <c r="F437" s="265"/>
      <c r="G437" s="265"/>
      <c r="H437" s="265"/>
      <c r="I437" s="265"/>
      <c r="J437" s="266"/>
      <c r="K437" s="280">
        <f>'Автоматические данные'!$L$119</f>
        <v>0</v>
      </c>
      <c r="L437" s="281">
        <v>0</v>
      </c>
      <c r="M437" s="282">
        <f>SUM(K437/A437*10000)</f>
        <v>0</v>
      </c>
      <c r="N437" s="245">
        <f>SUM(M799-'[1]Обработка данных'!F40)</f>
        <v>-0.81201848294227963</v>
      </c>
    </row>
    <row r="438" ht="15.75">
      <c r="A438" s="267" t="s">
        <v>97</v>
      </c>
      <c r="B438" s="268"/>
      <c r="C438" s="268"/>
      <c r="D438" s="269"/>
      <c r="E438" s="240" t="s">
        <v>19</v>
      </c>
      <c r="F438" s="241"/>
      <c r="G438" s="241"/>
      <c r="H438" s="241"/>
      <c r="I438" s="241"/>
      <c r="J438" s="242"/>
      <c r="K438" s="270">
        <f>'Автоматические данные'!$H$120</f>
        <v>0</v>
      </c>
      <c r="L438" s="271">
        <v>0</v>
      </c>
      <c r="M438" s="272">
        <f>SUM(K438/A442*10000)</f>
        <v>0</v>
      </c>
      <c r="N438" s="272">
        <f>SUM(M800-'[1]Обработка данных'!F36)</f>
        <v>-2.0719420953123833</v>
      </c>
    </row>
    <row r="439" ht="15.75">
      <c r="A439" s="273"/>
      <c r="B439" s="274"/>
      <c r="C439" s="274"/>
      <c r="D439" s="275"/>
      <c r="E439" s="249" t="s">
        <v>20</v>
      </c>
      <c r="F439" s="250"/>
      <c r="G439" s="250"/>
      <c r="H439" s="250"/>
      <c r="I439" s="250"/>
      <c r="J439" s="251"/>
      <c r="K439" s="270">
        <f>'Автоматические данные'!$I$120</f>
        <v>0</v>
      </c>
      <c r="L439" s="271">
        <v>0</v>
      </c>
      <c r="M439" s="272">
        <f>SUM(K439/A442*10000)</f>
        <v>0</v>
      </c>
      <c r="N439" s="272">
        <f>SUM(M801-'[1]Обработка данных'!F37)</f>
        <v>-7.4041460170721933</v>
      </c>
    </row>
    <row r="440" ht="15.75">
      <c r="A440" s="273"/>
      <c r="B440" s="274"/>
      <c r="C440" s="274"/>
      <c r="D440" s="275"/>
      <c r="E440" s="252" t="s">
        <v>21</v>
      </c>
      <c r="F440" s="253"/>
      <c r="G440" s="253"/>
      <c r="H440" s="253"/>
      <c r="I440" s="253"/>
      <c r="J440" s="254"/>
      <c r="K440" s="270">
        <f>'Автоматические данные'!$J$120</f>
        <v>0</v>
      </c>
      <c r="L440" s="271">
        <v>0</v>
      </c>
      <c r="M440" s="272">
        <f>SUM(K440/A442*10000)</f>
        <v>0</v>
      </c>
      <c r="N440" s="272">
        <f>SUM(M802-'[1]Обработка данных'!F38)</f>
        <v>-0.68556907565483272</v>
      </c>
    </row>
    <row r="441" ht="15.75">
      <c r="A441" s="276"/>
      <c r="B441" s="277"/>
      <c r="C441" s="277"/>
      <c r="D441" s="278"/>
      <c r="E441" s="258" t="s">
        <v>22</v>
      </c>
      <c r="F441" s="259"/>
      <c r="G441" s="259"/>
      <c r="H441" s="259"/>
      <c r="I441" s="259"/>
      <c r="J441" s="260"/>
      <c r="K441" s="270">
        <f>'Автоматические данные'!$K$120</f>
        <v>0</v>
      </c>
      <c r="L441" s="271">
        <v>0</v>
      </c>
      <c r="M441" s="272">
        <f>SUM(K441/A442*10000)</f>
        <v>0</v>
      </c>
      <c r="N441" s="272">
        <f>SUM(M803-'[1]Обработка данных'!F39)</f>
        <v>-6.4443493111554275</v>
      </c>
    </row>
    <row r="442" ht="15.75">
      <c r="A442" s="287">
        <v>36716</v>
      </c>
      <c r="B442" s="288"/>
      <c r="C442" s="288"/>
      <c r="D442" s="289"/>
      <c r="E442" s="264" t="s">
        <v>23</v>
      </c>
      <c r="F442" s="265"/>
      <c r="G442" s="265"/>
      <c r="H442" s="265"/>
      <c r="I442" s="265"/>
      <c r="J442" s="266"/>
      <c r="K442" s="270">
        <f>'Автоматические данные'!$L$120</f>
        <v>0</v>
      </c>
      <c r="L442" s="271">
        <v>0</v>
      </c>
      <c r="M442" s="272">
        <f>SUM(K442/A442*10000)</f>
        <v>0</v>
      </c>
      <c r="N442" s="279">
        <f>SUM(M804-'[1]Обработка данных'!F40)</f>
        <v>-0.81201848294227963</v>
      </c>
    </row>
    <row r="445" ht="15.75">
      <c r="A445" s="312"/>
      <c r="B445" s="312"/>
      <c r="C445" s="312"/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/>
    </row>
    <row r="451" ht="14.25" customHeight="1"/>
    <row r="452" hidden="1"/>
    <row r="453" ht="37.5" customHeight="1">
      <c r="A453" s="313" t="s">
        <v>98</v>
      </c>
      <c r="B453" s="313"/>
      <c r="C453" s="313"/>
      <c r="D453" s="313"/>
      <c r="E453" s="313"/>
      <c r="F453" s="313"/>
      <c r="G453" s="313"/>
      <c r="H453" s="313"/>
      <c r="I453" s="313"/>
      <c r="J453" s="313"/>
      <c r="K453" s="313"/>
      <c r="L453" s="313"/>
      <c r="M453" s="313"/>
      <c r="N453" s="313"/>
    </row>
    <row r="454">
      <c r="A454" s="314"/>
      <c r="B454" s="314"/>
      <c r="C454" s="314"/>
      <c r="D454" s="314"/>
      <c r="E454" s="314"/>
      <c r="F454" s="314"/>
      <c r="G454" s="314"/>
      <c r="H454" s="314"/>
      <c r="I454" s="314"/>
      <c r="J454" s="314"/>
      <c r="K454" s="314"/>
      <c r="L454" s="314"/>
      <c r="M454" s="314"/>
      <c r="N454" s="314"/>
    </row>
    <row r="455">
      <c r="A455" s="315" t="s">
        <v>1</v>
      </c>
      <c r="B455" s="316"/>
      <c r="C455" s="315" t="s">
        <v>99</v>
      </c>
      <c r="D455" s="316"/>
      <c r="E455" s="317" t="s">
        <v>100</v>
      </c>
      <c r="F455" s="318"/>
      <c r="G455" s="318"/>
      <c r="H455" s="318"/>
      <c r="I455" s="318"/>
      <c r="J455" s="318"/>
      <c r="K455" s="318"/>
      <c r="L455" s="318"/>
      <c r="M455" s="319" t="s">
        <v>101</v>
      </c>
      <c r="N455" s="320"/>
    </row>
    <row r="456">
      <c r="A456" s="321"/>
      <c r="B456" s="322"/>
      <c r="C456" s="321"/>
      <c r="D456" s="322"/>
      <c r="E456" s="323" t="s">
        <v>102</v>
      </c>
      <c r="F456" s="324" t="s">
        <v>103</v>
      </c>
      <c r="G456" s="325"/>
      <c r="H456" s="326" t="s">
        <v>104</v>
      </c>
      <c r="I456" s="327"/>
      <c r="J456" s="327"/>
      <c r="K456" s="327"/>
      <c r="L456" s="327"/>
      <c r="M456" s="328"/>
      <c r="N456" s="329"/>
    </row>
    <row r="457">
      <c r="A457" s="321"/>
      <c r="B457" s="322"/>
      <c r="C457" s="321"/>
      <c r="D457" s="322"/>
      <c r="E457" s="330"/>
      <c r="F457" s="331"/>
      <c r="G457" s="332"/>
      <c r="H457" s="333" t="s">
        <v>102</v>
      </c>
      <c r="I457" s="334" t="s">
        <v>105</v>
      </c>
      <c r="J457" s="335"/>
      <c r="K457" s="335"/>
      <c r="L457" s="335"/>
      <c r="M457" s="328"/>
      <c r="N457" s="329"/>
    </row>
    <row r="458" ht="86.25" customHeight="1">
      <c r="A458" s="336"/>
      <c r="B458" s="337"/>
      <c r="C458" s="336"/>
      <c r="D458" s="337"/>
      <c r="E458" s="338"/>
      <c r="F458" s="339"/>
      <c r="G458" s="340"/>
      <c r="H458" s="341"/>
      <c r="I458" s="342" t="s">
        <v>106</v>
      </c>
      <c r="J458" s="342" t="s">
        <v>107</v>
      </c>
      <c r="K458" s="342" t="s">
        <v>108</v>
      </c>
      <c r="L458" s="342" t="s">
        <v>109</v>
      </c>
      <c r="M458" s="328"/>
      <c r="N458" s="329"/>
    </row>
    <row r="459" ht="15.75">
      <c r="A459" s="214" t="str">
        <f>'Ручные данные'!$I$3</f>
        <v xml:space="preserve">III квартал 2021 г.</v>
      </c>
      <c r="B459" s="343"/>
      <c r="C459" s="344">
        <f>'Автоматические данные'!$H$7</f>
        <v>16</v>
      </c>
      <c r="D459" s="345"/>
      <c r="E459" s="346">
        <f>'Автоматические данные'!$H$72</f>
        <v>16</v>
      </c>
      <c r="F459" s="344">
        <f>'Автоматические данные'!$H$74</f>
        <v>1</v>
      </c>
      <c r="G459" s="345"/>
      <c r="H459" s="347">
        <f>'Автоматические данные'!$H$76</f>
        <v>16</v>
      </c>
      <c r="I459" s="347">
        <f>'Автоматические данные'!$H$78</f>
        <v>0</v>
      </c>
      <c r="J459" s="347">
        <f>'Автоматические данные'!$H$80</f>
        <v>2</v>
      </c>
      <c r="K459" s="347">
        <f>'Автоматические данные'!$H$82</f>
        <v>13</v>
      </c>
      <c r="L459" s="348">
        <f>'Автоматические данные'!$H$84</f>
        <v>0</v>
      </c>
      <c r="M459" s="349">
        <f>'Автоматические данные'!$H$86</f>
        <v>0</v>
      </c>
      <c r="N459" s="350"/>
    </row>
    <row r="460" ht="15.75">
      <c r="A460" s="351"/>
      <c r="B460" s="352"/>
      <c r="C460" s="353"/>
      <c r="D460" s="354"/>
      <c r="E460" s="355">
        <f>'Автоматические данные'!$H$73</f>
        <v>100</v>
      </c>
      <c r="F460" s="353">
        <f>'Автоматические данные'!$H$75</f>
        <v>6.25</v>
      </c>
      <c r="G460" s="354"/>
      <c r="H460" s="356">
        <f>'Автоматические данные'!$H$77</f>
        <v>100</v>
      </c>
      <c r="I460" s="357">
        <f>'Автоматические данные'!$H$79</f>
        <v>0</v>
      </c>
      <c r="J460" s="357">
        <f>'Автоматические данные'!$H$81</f>
        <v>12.5</v>
      </c>
      <c r="K460" s="357">
        <f>'Автоматические данные'!$H$83</f>
        <v>81.25</v>
      </c>
      <c r="L460" s="358">
        <f>'Автоматические данные'!$H$85</f>
        <v>0</v>
      </c>
      <c r="M460" s="359">
        <f>'Автоматические данные'!$H$87</f>
        <v>0</v>
      </c>
      <c r="N460" s="360"/>
    </row>
    <row r="461" ht="15.75">
      <c r="A461" s="361"/>
      <c r="B461" s="361"/>
      <c r="C461" s="362"/>
      <c r="D461" s="362"/>
      <c r="E461" s="363"/>
      <c r="F461" s="364"/>
      <c r="G461" s="364"/>
      <c r="H461" s="365"/>
      <c r="I461" s="365"/>
      <c r="J461" s="365"/>
      <c r="K461" s="366"/>
      <c r="L461" s="366"/>
      <c r="M461" s="367"/>
      <c r="N461" s="367"/>
    </row>
    <row r="462" ht="15.75">
      <c r="A462" s="361"/>
      <c r="B462" s="361"/>
      <c r="C462" s="362"/>
      <c r="D462" s="362"/>
      <c r="E462" s="363"/>
      <c r="F462" s="364"/>
      <c r="G462" s="364"/>
      <c r="H462" s="365"/>
      <c r="I462" s="365"/>
      <c r="J462" s="365"/>
      <c r="K462" s="366"/>
      <c r="L462" s="366"/>
      <c r="M462" s="367"/>
      <c r="N462" s="367"/>
    </row>
    <row r="463" ht="15.75">
      <c r="A463" s="361"/>
      <c r="B463" s="361"/>
      <c r="C463" s="362"/>
      <c r="D463" s="362"/>
      <c r="E463" s="363"/>
      <c r="F463" s="364"/>
      <c r="G463" s="364"/>
      <c r="H463" s="365"/>
      <c r="I463" s="365"/>
      <c r="J463" s="365"/>
      <c r="K463" s="366"/>
      <c r="L463" s="366"/>
      <c r="M463" s="367"/>
      <c r="N463" s="367"/>
    </row>
    <row r="464" ht="15.75">
      <c r="A464" s="361"/>
      <c r="B464" s="361"/>
      <c r="C464" s="362"/>
      <c r="D464" s="362"/>
      <c r="E464" s="363"/>
      <c r="F464" s="364"/>
      <c r="G464" s="364"/>
      <c r="H464" s="365"/>
      <c r="I464" s="365"/>
      <c r="J464" s="365"/>
      <c r="K464" s="366"/>
      <c r="L464" s="366"/>
      <c r="M464" s="367"/>
      <c r="N464" s="367"/>
    </row>
    <row r="465" ht="15.75">
      <c r="A465" s="361"/>
      <c r="B465" s="361"/>
      <c r="C465" s="362"/>
      <c r="D465" s="362"/>
      <c r="E465" s="363"/>
      <c r="F465" s="364"/>
      <c r="G465" s="364"/>
      <c r="H465" s="365"/>
      <c r="I465" s="365"/>
      <c r="J465" s="365"/>
      <c r="K465" s="366"/>
      <c r="L465" s="366"/>
      <c r="M465" s="367"/>
      <c r="N465" s="367"/>
    </row>
    <row r="466" ht="15.75">
      <c r="A466" s="361"/>
      <c r="B466" s="361"/>
      <c r="C466" s="362"/>
      <c r="D466" s="362"/>
      <c r="E466" s="363"/>
      <c r="F466" s="364"/>
      <c r="G466" s="364"/>
      <c r="H466" s="365"/>
      <c r="I466" s="365"/>
      <c r="J466" s="365"/>
      <c r="K466" s="366"/>
      <c r="L466" s="366"/>
      <c r="M466" s="367"/>
      <c r="N466" s="367"/>
    </row>
    <row r="467" ht="15.75">
      <c r="A467" s="361"/>
      <c r="B467" s="361"/>
      <c r="C467" s="362"/>
      <c r="D467" s="362"/>
      <c r="E467" s="363"/>
      <c r="F467" s="364"/>
      <c r="G467" s="364"/>
      <c r="H467" s="365"/>
      <c r="I467" s="365"/>
      <c r="J467" s="365"/>
      <c r="K467" s="366"/>
      <c r="L467" s="366"/>
      <c r="M467" s="367"/>
      <c r="N467" s="367"/>
    </row>
    <row r="468">
      <c r="A468" s="314"/>
      <c r="B468" s="314"/>
      <c r="C468" s="314"/>
      <c r="D468" s="314"/>
      <c r="E468" s="314"/>
      <c r="F468" s="314"/>
      <c r="G468" s="314"/>
      <c r="H468" s="314"/>
      <c r="I468" s="314"/>
      <c r="J468" s="314"/>
      <c r="K468" s="314"/>
      <c r="L468" s="314"/>
      <c r="M468" s="314"/>
      <c r="N468" s="314"/>
    </row>
    <row r="469" ht="15.75">
      <c r="A469" s="368">
        <v>16</v>
      </c>
      <c r="B469" s="369" t="s">
        <v>110</v>
      </c>
      <c r="C469" s="369"/>
      <c r="D469" s="369"/>
      <c r="E469" s="369"/>
      <c r="F469" s="369"/>
      <c r="G469" s="369"/>
      <c r="H469" s="369"/>
      <c r="I469" s="369"/>
      <c r="J469" s="369"/>
      <c r="K469" s="369"/>
      <c r="L469" s="369"/>
      <c r="M469" s="369"/>
      <c r="N469" s="369"/>
    </row>
    <row r="470">
      <c r="A470" s="370">
        <v>99.900000000000006</v>
      </c>
      <c r="B470" s="369" t="s">
        <v>111</v>
      </c>
      <c r="C470" s="371"/>
      <c r="D470" s="371"/>
      <c r="E470" s="371"/>
      <c r="F470" s="371"/>
      <c r="G470" s="371"/>
      <c r="H470" s="371"/>
      <c r="I470" s="371"/>
      <c r="J470" s="371"/>
      <c r="K470" s="371"/>
      <c r="L470" s="371"/>
      <c r="M470" s="371"/>
      <c r="N470" s="371"/>
    </row>
    <row r="471" ht="15.75">
      <c r="A471" s="372">
        <v>99.900000000000006</v>
      </c>
      <c r="B471" s="369" t="s">
        <v>112</v>
      </c>
      <c r="C471" s="369"/>
      <c r="D471" s="369"/>
      <c r="E471" s="369"/>
      <c r="F471" s="369"/>
      <c r="G471" s="369"/>
      <c r="H471" s="369"/>
      <c r="I471" s="369"/>
      <c r="J471" s="369"/>
      <c r="K471" s="369"/>
      <c r="L471" s="369"/>
      <c r="M471" s="369"/>
      <c r="N471" s="369"/>
    </row>
    <row r="472">
      <c r="A472" s="314"/>
      <c r="B472" s="314"/>
      <c r="C472" s="314"/>
      <c r="D472" s="314"/>
      <c r="E472" s="314"/>
      <c r="F472" s="314"/>
      <c r="G472" s="314"/>
      <c r="H472" s="314"/>
      <c r="I472" s="314"/>
      <c r="J472" s="314"/>
      <c r="K472" s="314"/>
      <c r="L472" s="314"/>
      <c r="M472" s="314"/>
      <c r="N472" s="314"/>
    </row>
    <row r="473">
      <c r="A473" s="314"/>
      <c r="B473" s="314"/>
      <c r="C473" s="314"/>
      <c r="D473" s="314"/>
      <c r="E473" s="314"/>
      <c r="F473" s="314"/>
      <c r="G473" s="314"/>
      <c r="H473" s="314"/>
      <c r="I473" s="314"/>
      <c r="J473" s="314"/>
      <c r="K473" s="314"/>
      <c r="L473" s="314"/>
      <c r="M473" s="314"/>
      <c r="N473" s="314"/>
    </row>
    <row r="474">
      <c r="A474" s="314"/>
      <c r="B474" s="314"/>
      <c r="C474" s="314"/>
      <c r="D474" s="314"/>
      <c r="E474" s="314"/>
      <c r="F474" s="314"/>
      <c r="G474" s="314"/>
      <c r="H474" s="314"/>
      <c r="I474" s="314"/>
      <c r="J474" s="314"/>
      <c r="K474" s="314"/>
      <c r="L474" s="314"/>
      <c r="M474" s="314"/>
      <c r="N474" s="314"/>
    </row>
    <row r="475">
      <c r="A475" s="314"/>
      <c r="B475" s="314"/>
      <c r="C475" s="314"/>
      <c r="D475" s="314"/>
      <c r="E475" s="314"/>
      <c r="F475" s="314"/>
      <c r="G475" s="314"/>
      <c r="H475" s="314"/>
      <c r="I475" s="314"/>
      <c r="J475" s="314"/>
      <c r="K475" s="314"/>
      <c r="L475" s="314"/>
      <c r="M475" s="314"/>
      <c r="N475" s="314"/>
    </row>
    <row r="476">
      <c r="A476" s="314"/>
      <c r="B476" s="314"/>
      <c r="C476" s="314"/>
      <c r="D476" s="314"/>
      <c r="E476" s="314"/>
      <c r="F476" s="314"/>
      <c r="G476" s="314"/>
      <c r="H476" s="314"/>
      <c r="I476" s="314"/>
      <c r="J476" s="314"/>
      <c r="K476" s="314"/>
      <c r="L476" s="314"/>
      <c r="M476" s="314"/>
      <c r="N476" s="314"/>
    </row>
    <row r="477">
      <c r="A477" s="314"/>
      <c r="B477" s="314"/>
      <c r="C477" s="314"/>
      <c r="D477" s="314"/>
      <c r="E477" s="314"/>
      <c r="F477" s="314"/>
      <c r="G477" s="314"/>
      <c r="H477" s="314"/>
      <c r="I477" s="314"/>
      <c r="J477" s="314"/>
      <c r="K477" s="314"/>
      <c r="L477" s="314"/>
      <c r="M477" s="314"/>
      <c r="N477" s="314"/>
    </row>
    <row r="478" ht="43.5" customHeight="1"/>
  </sheetData>
  <mergeCells count="516">
    <mergeCell ref="A1:N14"/>
    <mergeCell ref="A16:N19"/>
    <mergeCell ref="A21:N30"/>
    <mergeCell ref="A104:N106"/>
    <mergeCell ref="A108:D108"/>
    <mergeCell ref="E108:G108"/>
    <mergeCell ref="H108:J108"/>
    <mergeCell ref="K108:M108"/>
    <mergeCell ref="A109:D109"/>
    <mergeCell ref="E109:G109"/>
    <mergeCell ref="H109:J109"/>
    <mergeCell ref="K109:M109"/>
    <mergeCell ref="A110:D110"/>
    <mergeCell ref="E110:G110"/>
    <mergeCell ref="H110:J110"/>
    <mergeCell ref="K110:M110"/>
    <mergeCell ref="A111:D111"/>
    <mergeCell ref="E111:G111"/>
    <mergeCell ref="H111:J111"/>
    <mergeCell ref="K111:M111"/>
    <mergeCell ref="H113:M115"/>
    <mergeCell ref="A135:N137"/>
    <mergeCell ref="A138:D138"/>
    <mergeCell ref="E138:G138"/>
    <mergeCell ref="H138:J138"/>
    <mergeCell ref="K138:M138"/>
    <mergeCell ref="A139:D139"/>
    <mergeCell ref="E139:G139"/>
    <mergeCell ref="H139:J139"/>
    <mergeCell ref="K139:M139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65:N167"/>
    <mergeCell ref="A168:E168"/>
    <mergeCell ref="F168:G168"/>
    <mergeCell ref="H168:I168"/>
    <mergeCell ref="J168:K168"/>
    <mergeCell ref="L168:M168"/>
    <mergeCell ref="A169:E170"/>
    <mergeCell ref="F169:G169"/>
    <mergeCell ref="H169:I169"/>
    <mergeCell ref="J169:K169"/>
    <mergeCell ref="L169:M169"/>
    <mergeCell ref="F170:G170"/>
    <mergeCell ref="H170:I170"/>
    <mergeCell ref="J170:K170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5:G175"/>
    <mergeCell ref="H175:M175"/>
    <mergeCell ref="A195:F195"/>
    <mergeCell ref="A197:B197"/>
    <mergeCell ref="C197:D197"/>
    <mergeCell ref="E197:F197"/>
    <mergeCell ref="A198:B198"/>
    <mergeCell ref="C198:D198"/>
    <mergeCell ref="E198:F198"/>
    <mergeCell ref="A200:F200"/>
    <mergeCell ref="G200:M200"/>
    <mergeCell ref="A217:N217"/>
    <mergeCell ref="A218:M218"/>
    <mergeCell ref="A220:G220"/>
    <mergeCell ref="H220:I220"/>
    <mergeCell ref="J220:K220"/>
    <mergeCell ref="L220:M220"/>
    <mergeCell ref="A221:G223"/>
    <mergeCell ref="H221:I221"/>
    <mergeCell ref="J221:K221"/>
    <mergeCell ref="L221:M221"/>
    <mergeCell ref="H222:I222"/>
    <mergeCell ref="J222:K222"/>
    <mergeCell ref="L222:M222"/>
    <mergeCell ref="H223:I223"/>
    <mergeCell ref="J223:K223"/>
    <mergeCell ref="L223:M223"/>
    <mergeCell ref="A224:G226"/>
    <mergeCell ref="H224:I224"/>
    <mergeCell ref="J224:K224"/>
    <mergeCell ref="L224:M224"/>
    <mergeCell ref="H225:I225"/>
    <mergeCell ref="J225:K225"/>
    <mergeCell ref="L225:M225"/>
    <mergeCell ref="H226:I226"/>
    <mergeCell ref="J226:K226"/>
    <mergeCell ref="L226:M226"/>
    <mergeCell ref="A227:G229"/>
    <mergeCell ref="H227:I227"/>
    <mergeCell ref="J227:K227"/>
    <mergeCell ref="L227:M227"/>
    <mergeCell ref="H228:I228"/>
    <mergeCell ref="J228:K228"/>
    <mergeCell ref="L228:M228"/>
    <mergeCell ref="H229:I229"/>
    <mergeCell ref="J229:K229"/>
    <mergeCell ref="L229:M229"/>
    <mergeCell ref="A230:G232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A233:G235"/>
    <mergeCell ref="H233:I233"/>
    <mergeCell ref="J233:K233"/>
    <mergeCell ref="L233:M233"/>
    <mergeCell ref="H234:I234"/>
    <mergeCell ref="J234:K234"/>
    <mergeCell ref="L234:M234"/>
    <mergeCell ref="H235:I235"/>
    <mergeCell ref="J235:K235"/>
    <mergeCell ref="L235:M235"/>
    <mergeCell ref="B237:M237"/>
    <mergeCell ref="B238:M238"/>
    <mergeCell ref="B239:M239"/>
    <mergeCell ref="A241:N241"/>
    <mergeCell ref="A242:M242"/>
    <mergeCell ref="A243:B243"/>
    <mergeCell ref="C243:G243"/>
    <mergeCell ref="H243:I243"/>
    <mergeCell ref="J243:K243"/>
    <mergeCell ref="L243:M243"/>
    <mergeCell ref="A244:B248"/>
    <mergeCell ref="C244:G244"/>
    <mergeCell ref="H244:I244"/>
    <mergeCell ref="J244:K244"/>
    <mergeCell ref="L244:M244"/>
    <mergeCell ref="C245:G245"/>
    <mergeCell ref="H245:I245"/>
    <mergeCell ref="J245:K245"/>
    <mergeCell ref="L245:M245"/>
    <mergeCell ref="C246:G246"/>
    <mergeCell ref="H246:I246"/>
    <mergeCell ref="J246:K246"/>
    <mergeCell ref="L246:M246"/>
    <mergeCell ref="C247:G247"/>
    <mergeCell ref="H247:I247"/>
    <mergeCell ref="J247:K247"/>
    <mergeCell ref="L247:M247"/>
    <mergeCell ref="C248:G248"/>
    <mergeCell ref="H248:I248"/>
    <mergeCell ref="J248:K248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4:D314"/>
    <mergeCell ref="E314:J314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37:D337"/>
    <mergeCell ref="E337:J337"/>
    <mergeCell ref="A338:N338"/>
    <mergeCell ref="A339:N339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55:D355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69:N469"/>
    <mergeCell ref="B470:N470"/>
    <mergeCell ref="B471:N471"/>
  </mergeCells>
  <printOptions headings="0" gridLines="0"/>
  <pageMargins left="1.115196078431372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landscape" pageOrder="downThenOver" paperSize="9" scale="95" useFirstPageNumber="0" usePrinterDefaults="1" verticalDpi="600"/>
  <headerFooter differentFirst="1">
    <oddFooter>&amp;C&amp;P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" operator="greaterThan" id="{007E00AF-00E7-4345-82AD-00D8003100B3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N272:N337</xm:sqref>
        </x14:conditionalFormatting>
        <x14:conditionalFormatting xmlns:xm="http://schemas.microsoft.com/office/excel/2006/main">
          <x14:cfRule type="cellIs" priority="61" operator="greaterThan" id="{00560062-0082-42F4-B08B-000600080010}">
            <xm:f>$H$488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L272 L277 L282 L287</xm:sqref>
        </x14:conditionalFormatting>
        <x14:conditionalFormatting xmlns:xm="http://schemas.microsoft.com/office/excel/2006/main">
          <x14:cfRule type="cellIs" priority="60" operator="greaterThan" id="{005E00D7-005E-472A-B75C-009F00270031}">
            <xm:f>$H$489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L273 L278 L283 L288</xm:sqref>
        </x14:conditionalFormatting>
        <x14:conditionalFormatting xmlns:xm="http://schemas.microsoft.com/office/excel/2006/main">
          <x14:cfRule type="cellIs" priority="59" operator="greaterThan" id="{007D00EA-0007-42E2-B6F9-008500190069}">
            <xm:f>$H$490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L274 L279 L284 L289</xm:sqref>
        </x14:conditionalFormatting>
        <x14:conditionalFormatting xmlns:xm="http://schemas.microsoft.com/office/excel/2006/main">
          <x14:cfRule type="cellIs" priority="58" operator="greaterThan" id="{00A100CE-00EB-49CD-8EFD-00B0000A007C}">
            <xm:f>$H$491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L280 L275 L285 L290</xm:sqref>
        </x14:conditionalFormatting>
        <x14:conditionalFormatting xmlns:xm="http://schemas.microsoft.com/office/excel/2006/main">
          <x14:cfRule type="cellIs" priority="57" operator="greaterThan" id="{003A0086-00DF-44CF-9D44-00AB004D0025}">
            <xm:f>$H$492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L276 L286 L281 L291:L337</xm:sqref>
        </x14:conditionalFormatting>
        <x14:conditionalFormatting xmlns:xm="http://schemas.microsoft.com/office/excel/2006/main">
          <x14:cfRule type="cellIs" priority="56" operator="greaterThan" id="{00BE006C-009B-467F-8C73-001500D60093}">
            <xm:f>$H$488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K286</xm:sqref>
        </x14:conditionalFormatting>
        <x14:conditionalFormatting xmlns:xm="http://schemas.microsoft.com/office/excel/2006/main">
          <x14:cfRule type="cellIs" priority="55" operator="greaterThan" id="{002300AE-0039-4FAB-B26E-002100C000E8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N295:N314</xm:sqref>
        </x14:conditionalFormatting>
        <x14:conditionalFormatting xmlns:xm="http://schemas.microsoft.com/office/excel/2006/main">
          <x14:cfRule type="cellIs" priority="54" operator="greaterThan" id="{006800CC-00BA-43D2-BEE3-001600C900B8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L295 L300 L305 L310 L351 L356 L369 L374 L379 L392 L397 L402 L415 L420 L425 L438</xm:sqref>
        </x14:conditionalFormatting>
        <x14:conditionalFormatting xmlns:xm="http://schemas.microsoft.com/office/excel/2006/main">
          <x14:cfRule type="cellIs" priority="53" operator="greaterThan" id="{000C001B-0081-4DA8-B9BD-00D000D10090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L301 L306 L311 L352 L357 L393 L403 L398 L416 L421 L426 L439</xm:sqref>
        </x14:conditionalFormatting>
        <x14:conditionalFormatting xmlns:xm="http://schemas.microsoft.com/office/excel/2006/main">
          <x14:cfRule type="cellIs" priority="52" operator="greaterThan" id="{00950045-00D6-4395-91B3-003D005F006C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L302 L307 L312 L353 L358 L371 L376 L381 L394 L399 L404 L417 L422 L427 L440</xm:sqref>
        </x14:conditionalFormatting>
        <x14:conditionalFormatting xmlns:xm="http://schemas.microsoft.com/office/excel/2006/main">
          <x14:cfRule type="cellIs" priority="51" operator="greaterThan" id="{000B00C6-0064-4C36-BAB8-00E1001C0040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L303 L308 L313 L354 L359 L372 L377 L382 L395 L400 L405 L418 L423 L428 L441</xm:sqref>
        </x14:conditionalFormatting>
        <x14:conditionalFormatting xmlns:xm="http://schemas.microsoft.com/office/excel/2006/main">
          <x14:cfRule type="cellIs" priority="50" operator="greaterThan" id="{007A0070-00BC-42DB-9C87-005200560070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L304 L309 L314:L337 L355 L360 L373 L378 L383 L396 L401 L406 L419 L424 L429 L442:L444</xm:sqref>
        </x14:conditionalFormatting>
        <x14:conditionalFormatting xmlns:xm="http://schemas.microsoft.com/office/excel/2006/main">
          <x14:cfRule type="cellIs" priority="49" operator="greaterThan" id="{007300E9-00D0-4C07-9121-00BD007E0058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L296</xm:sqref>
        </x14:conditionalFormatting>
        <x14:conditionalFormatting xmlns:xm="http://schemas.microsoft.com/office/excel/2006/main">
          <x14:cfRule type="cellIs" priority="48" operator="greaterThan" id="{008C0028-0078-49F3-B346-005F00AA00C5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L297</xm:sqref>
        </x14:conditionalFormatting>
        <x14:conditionalFormatting xmlns:xm="http://schemas.microsoft.com/office/excel/2006/main">
          <x14:cfRule type="cellIs" priority="47" operator="greaterThan" id="{00DC00FB-00F1-410B-BCFD-000C0014007A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L298</xm:sqref>
        </x14:conditionalFormatting>
        <x14:conditionalFormatting xmlns:xm="http://schemas.microsoft.com/office/excel/2006/main">
          <x14:cfRule type="cellIs" priority="46" operator="greaterThan" id="{00800084-0059-4C70-B613-00AC009900AC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L299</xm:sqref>
        </x14:conditionalFormatting>
        <x14:conditionalFormatting xmlns:xm="http://schemas.microsoft.com/office/excel/2006/main">
          <x14:cfRule type="cellIs" priority="45" operator="greaterThan" id="{001800B7-0034-4274-B293-00B9003A0085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N341:N360</xm:sqref>
        </x14:conditionalFormatting>
        <x14:conditionalFormatting xmlns:xm="http://schemas.microsoft.com/office/excel/2006/main">
          <x14:cfRule type="cellIs" priority="44" operator="greaterThan" id="{004A00DE-00EA-4922-A152-00C3009F00A5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N364:N383</xm:sqref>
        </x14:conditionalFormatting>
        <x14:conditionalFormatting xmlns:xm="http://schemas.microsoft.com/office/excel/2006/main">
          <x14:cfRule type="cellIs" priority="43" operator="greaterThan" id="{003E0015-0046-4AB3-AA68-00EC008F009C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N387:N406</xm:sqref>
        </x14:conditionalFormatting>
        <x14:conditionalFormatting xmlns:xm="http://schemas.microsoft.com/office/excel/2006/main">
          <x14:cfRule type="cellIs" priority="42" operator="greaterThan" id="{002100CE-00F9-4A19-9DAB-006C007A0072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N410:N429</xm:sqref>
        </x14:conditionalFormatting>
        <x14:conditionalFormatting xmlns:xm="http://schemas.microsoft.com/office/excel/2006/main">
          <x14:cfRule type="cellIs" priority="41" operator="greaterThan" id="{00A3004E-0015-4778-B13E-000D00EF0020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N433:N442</xm:sqref>
        </x14:conditionalFormatting>
        <x14:conditionalFormatting xmlns:xm="http://schemas.microsoft.com/office/excel/2006/main">
          <x14:cfRule type="cellIs" priority="40" operator="greaterThan" id="{0078002F-0093-44A8-9002-00B000260014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L346</xm:sqref>
        </x14:conditionalFormatting>
        <x14:conditionalFormatting xmlns:xm="http://schemas.microsoft.com/office/excel/2006/main">
          <x14:cfRule type="cellIs" priority="39" operator="greaterThan" id="{00DB00DC-00CD-49B5-B81E-00C7007700B1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L347</xm:sqref>
        </x14:conditionalFormatting>
        <x14:conditionalFormatting xmlns:xm="http://schemas.microsoft.com/office/excel/2006/main">
          <x14:cfRule type="cellIs" priority="38" operator="greaterThan" id="{00060018-0004-495F-A97D-00D900E100CC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L348</xm:sqref>
        </x14:conditionalFormatting>
        <x14:conditionalFormatting xmlns:xm="http://schemas.microsoft.com/office/excel/2006/main">
          <x14:cfRule type="cellIs" priority="37" operator="greaterThan" id="{00BB0077-00DB-459A-A44B-000200840030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L349</xm:sqref>
        </x14:conditionalFormatting>
        <x14:conditionalFormatting xmlns:xm="http://schemas.microsoft.com/office/excel/2006/main">
          <x14:cfRule type="cellIs" priority="36" operator="greaterThan" id="{00BE00E2-00DA-440F-B77D-00700027001B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L350</xm:sqref>
        </x14:conditionalFormatting>
        <x14:conditionalFormatting xmlns:xm="http://schemas.microsoft.com/office/excel/2006/main">
          <x14:cfRule type="cellIs" priority="35" operator="greaterThan" id="{00580018-00ED-4299-9F49-00E600B300BE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L341</xm:sqref>
        </x14:conditionalFormatting>
        <x14:conditionalFormatting xmlns:xm="http://schemas.microsoft.com/office/excel/2006/main">
          <x14:cfRule type="cellIs" priority="34" operator="greaterThan" id="{00D60028-00E2-4BC9-B3AB-003C00B600C1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L342</xm:sqref>
        </x14:conditionalFormatting>
        <x14:conditionalFormatting xmlns:xm="http://schemas.microsoft.com/office/excel/2006/main">
          <x14:cfRule type="cellIs" priority="33" operator="greaterThan" id="{000800F8-00EE-4B63-A6DF-00DE00E100BD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L343</xm:sqref>
        </x14:conditionalFormatting>
        <x14:conditionalFormatting xmlns:xm="http://schemas.microsoft.com/office/excel/2006/main">
          <x14:cfRule type="cellIs" priority="32" operator="greaterThan" id="{00C300C1-0029-42DE-93EB-0049008A00C0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L344</xm:sqref>
        </x14:conditionalFormatting>
        <x14:conditionalFormatting xmlns:xm="http://schemas.microsoft.com/office/excel/2006/main">
          <x14:cfRule type="cellIs" priority="31" operator="greaterThan" id="{00600090-000D-4DE8-9D12-0091002B00CD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L345</xm:sqref>
        </x14:conditionalFormatting>
        <x14:conditionalFormatting xmlns:xm="http://schemas.microsoft.com/office/excel/2006/main">
          <x14:cfRule type="cellIs" priority="30" operator="greaterThan" id="{003A00C6-00FB-46E0-9A60-00DD00E10059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L364</xm:sqref>
        </x14:conditionalFormatting>
        <x14:conditionalFormatting xmlns:xm="http://schemas.microsoft.com/office/excel/2006/main">
          <x14:cfRule type="cellIs" priority="29" operator="greaterThan" id="{00340099-00B7-4B5A-9824-00E900EE00D0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L365</xm:sqref>
        </x14:conditionalFormatting>
        <x14:conditionalFormatting xmlns:xm="http://schemas.microsoft.com/office/excel/2006/main">
          <x14:cfRule type="cellIs" priority="28" operator="greaterThan" id="{00300092-00E7-409E-A572-00840037000D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L367</xm:sqref>
        </x14:conditionalFormatting>
        <x14:conditionalFormatting xmlns:xm="http://schemas.microsoft.com/office/excel/2006/main">
          <x14:cfRule type="cellIs" priority="27" operator="greaterThan" id="{0099000D-0097-4829-B29F-001000C700E5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L368</xm:sqref>
        </x14:conditionalFormatting>
        <x14:conditionalFormatting xmlns:xm="http://schemas.microsoft.com/office/excel/2006/main">
          <x14:cfRule type="cellIs" priority="26" operator="greaterThan" id="{00DA00BC-00B8-442A-BFC5-0004004A009D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L387</xm:sqref>
        </x14:conditionalFormatting>
        <x14:conditionalFormatting xmlns:xm="http://schemas.microsoft.com/office/excel/2006/main">
          <x14:cfRule type="cellIs" priority="25" operator="greaterThan" id="{00E40024-009C-4C07-9B42-006D0093006F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L388</xm:sqref>
        </x14:conditionalFormatting>
        <x14:conditionalFormatting xmlns:xm="http://schemas.microsoft.com/office/excel/2006/main">
          <x14:cfRule type="cellIs" priority="24" operator="greaterThan" id="{00AC001E-007B-40D6-B03C-00680016000A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L389</xm:sqref>
        </x14:conditionalFormatting>
        <x14:conditionalFormatting xmlns:xm="http://schemas.microsoft.com/office/excel/2006/main">
          <x14:cfRule type="cellIs" priority="23" operator="greaterThan" id="{00AB0057-00F2-41E4-A517-00AA006F000F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L390</xm:sqref>
        </x14:conditionalFormatting>
        <x14:conditionalFormatting xmlns:xm="http://schemas.microsoft.com/office/excel/2006/main">
          <x14:cfRule type="cellIs" priority="22" operator="greaterThan" id="{005D00D1-007F-4131-89FE-00F900D90094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L391</xm:sqref>
        </x14:conditionalFormatting>
        <x14:conditionalFormatting xmlns:xm="http://schemas.microsoft.com/office/excel/2006/main">
          <x14:cfRule type="cellIs" priority="21" operator="greaterThan" id="{00C2005F-0006-47F2-9762-00B000B800A5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L410</xm:sqref>
        </x14:conditionalFormatting>
        <x14:conditionalFormatting xmlns:xm="http://schemas.microsoft.com/office/excel/2006/main">
          <x14:cfRule type="cellIs" priority="20" operator="greaterThan" id="{00E0002D-004F-4B0E-BC70-003F001000BE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L411</xm:sqref>
        </x14:conditionalFormatting>
        <x14:conditionalFormatting xmlns:xm="http://schemas.microsoft.com/office/excel/2006/main">
          <x14:cfRule type="cellIs" priority="19" operator="greaterThan" id="{003F0036-0086-4FA2-BDA5-00A8000B0052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L412</xm:sqref>
        </x14:conditionalFormatting>
        <x14:conditionalFormatting xmlns:xm="http://schemas.microsoft.com/office/excel/2006/main">
          <x14:cfRule type="cellIs" priority="18" operator="greaterThan" id="{006C00CC-00B9-4F7D-A338-000300770047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L413</xm:sqref>
        </x14:conditionalFormatting>
        <x14:conditionalFormatting xmlns:xm="http://schemas.microsoft.com/office/excel/2006/main">
          <x14:cfRule type="cellIs" priority="17" operator="greaterThan" id="{00760014-005E-4DA4-B7A7-00FB00450077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L414</xm:sqref>
        </x14:conditionalFormatting>
        <x14:conditionalFormatting xmlns:xm="http://schemas.microsoft.com/office/excel/2006/main">
          <x14:cfRule type="cellIs" priority="16" operator="greaterThan" id="{00740087-00CA-4ACF-9639-004F000B0031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L433</xm:sqref>
        </x14:conditionalFormatting>
        <x14:conditionalFormatting xmlns:xm="http://schemas.microsoft.com/office/excel/2006/main">
          <x14:cfRule type="cellIs" priority="15" operator="greaterThan" id="{00FD0072-00BB-49E9-8970-0052008300B6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L434</xm:sqref>
        </x14:conditionalFormatting>
        <x14:conditionalFormatting xmlns:xm="http://schemas.microsoft.com/office/excel/2006/main">
          <x14:cfRule type="cellIs" priority="14" operator="greaterThan" id="{00AE0076-00CF-4494-B998-006C000A00BC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L435</xm:sqref>
        </x14:conditionalFormatting>
        <x14:conditionalFormatting xmlns:xm="http://schemas.microsoft.com/office/excel/2006/main">
          <x14:cfRule type="cellIs" priority="13" operator="greaterThan" id="{00A80009-000A-4FA4-AB40-0096002200EF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L436</xm:sqref>
        </x14:conditionalFormatting>
        <x14:conditionalFormatting xmlns:xm="http://schemas.microsoft.com/office/excel/2006/main">
          <x14:cfRule type="cellIs" priority="12" operator="greaterThan" id="{000F00F3-0054-4F9F-8DBA-00E200F0006B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L437</xm:sqref>
        </x14:conditionalFormatting>
        <x14:conditionalFormatting xmlns:xm="http://schemas.microsoft.com/office/excel/2006/main">
          <x14:cfRule type="cellIs" priority="11" operator="greaterThan" id="{008C00D2-00F9-4D44-999D-00F000BF0043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N318:N337</xm:sqref>
        </x14:conditionalFormatting>
        <x14:conditionalFormatting xmlns:xm="http://schemas.microsoft.com/office/excel/2006/main">
          <x14:cfRule type="cellIs" priority="10" operator="greaterThan" id="{00CC0097-0027-4A00-BF46-007A007B00FD}">
            <xm:f>$H$417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L323 L328 L333</xm:sqref>
        </x14:conditionalFormatting>
        <x14:conditionalFormatting xmlns:xm="http://schemas.microsoft.com/office/excel/2006/main">
          <x14:cfRule type="cellIs" priority="9" operator="greaterThan" id="{00FF0007-0074-447A-A550-00C900370014}">
            <xm:f>$H$418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L324 L329 L334</xm:sqref>
        </x14:conditionalFormatting>
        <x14:conditionalFormatting xmlns:xm="http://schemas.microsoft.com/office/excel/2006/main">
          <x14:cfRule type="cellIs" priority="8" operator="greaterThan" id="{0059003A-0055-4D09-B71E-003E00A80075}">
            <xm:f>$H$419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L325 L330 L335</xm:sqref>
        </x14:conditionalFormatting>
        <x14:conditionalFormatting xmlns:xm="http://schemas.microsoft.com/office/excel/2006/main">
          <x14:cfRule type="cellIs" priority="7" operator="greaterThan" id="{0095001F-00A8-4A38-835A-00CA00A70002}">
            <xm:f>$H$420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L326 L331 L336</xm:sqref>
        </x14:conditionalFormatting>
        <x14:conditionalFormatting xmlns:xm="http://schemas.microsoft.com/office/excel/2006/main">
          <x14:cfRule type="cellIs" priority="6" operator="greaterThan" id="{006D00F7-002B-4D49-AA6B-007600B30012}">
            <xm:f>$H$421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L327 L332 L337</xm:sqref>
        </x14:conditionalFormatting>
        <x14:conditionalFormatting xmlns:xm="http://schemas.microsoft.com/office/excel/2006/main">
          <x14:cfRule type="cellIs" priority="5" operator="greaterThan" id="{002300D5-0002-46AF-9D01-00DC006C00EE}">
            <xm:f>$H$417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L318</xm:sqref>
        </x14:conditionalFormatting>
        <x14:conditionalFormatting xmlns:xm="http://schemas.microsoft.com/office/excel/2006/main">
          <x14:cfRule type="cellIs" priority="4" operator="greaterThan" id="{00FC0024-0035-4A92-AA8E-00AB001A0056}">
            <xm:f>$H$418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L319</xm:sqref>
        </x14:conditionalFormatting>
        <x14:conditionalFormatting xmlns:xm="http://schemas.microsoft.com/office/excel/2006/main">
          <x14:cfRule type="cellIs" priority="3" operator="greaterThan" id="{00BF0021-0030-454F-9FCA-0028002400FA}">
            <xm:f>$H$419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L320</xm:sqref>
        </x14:conditionalFormatting>
        <x14:conditionalFormatting xmlns:xm="http://schemas.microsoft.com/office/excel/2006/main">
          <x14:cfRule type="cellIs" priority="2" operator="greaterThan" id="{003A005D-0042-4FF5-B52E-00A800990001}">
            <xm:f>$H$420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L321</xm:sqref>
        </x14:conditionalFormatting>
        <x14:conditionalFormatting xmlns:xm="http://schemas.microsoft.com/office/excel/2006/main">
          <x14:cfRule type="cellIs" priority="1" operator="greaterThan" id="{00BD003D-001E-44CA-8D7A-001600AA0086}">
            <xm:f>$H$421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howOutlineSymbols="1" summaryBelow="1" summaryRight="1"/>
    <pageSetUpPr autoPageBreaks="1" fitToPage="0"/>
  </sheetPr>
  <sheetViews>
    <sheetView workbookViewId="0" zoomScale="100">
      <selection activeCell="L4" activeCellId="0" sqref="L4:M4"/>
    </sheetView>
  </sheetViews>
  <sheetFormatPr defaultRowHeight="14.25"/>
  <sheetData>
    <row r="1" ht="21">
      <c r="A1" s="274" t="s">
        <v>113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3" ht="15.75">
      <c r="A3" s="373" t="s">
        <v>114</v>
      </c>
      <c r="B3" s="230"/>
      <c r="C3" s="230"/>
      <c r="D3" s="230"/>
      <c r="E3" s="230"/>
      <c r="F3" s="230"/>
      <c r="G3" s="231"/>
      <c r="H3" s="373" t="str">
        <f>'Ручные данные'!$I$3</f>
        <v xml:space="preserve">III квартал 2021 г.</v>
      </c>
      <c r="I3" s="374"/>
      <c r="J3" s="373" t="str">
        <f>'Ручные данные'!$I$4</f>
        <v xml:space="preserve">III квартал 2020 г.</v>
      </c>
      <c r="K3" s="374"/>
      <c r="L3" s="373" t="str">
        <f>'Ручные данные'!$I$5</f>
        <v xml:space="preserve">II квартал 2021 г.</v>
      </c>
      <c r="M3" s="374"/>
    </row>
    <row r="4">
      <c r="A4" s="152" t="s">
        <v>115</v>
      </c>
      <c r="B4" s="375"/>
      <c r="C4" s="375"/>
      <c r="D4" s="375"/>
      <c r="E4" s="375"/>
      <c r="F4" s="375"/>
      <c r="G4" s="376"/>
      <c r="H4" s="377">
        <f>ЛОТУС!E5</f>
        <v>13</v>
      </c>
      <c r="I4" s="378"/>
      <c r="J4" s="377">
        <f>ЛОТУС!$F$5</f>
        <v>8</v>
      </c>
      <c r="K4" s="378"/>
      <c r="L4" s="377">
        <f>ЛОТУС!$G$5</f>
        <v>1</v>
      </c>
      <c r="M4" s="378"/>
      <c r="O4" s="379"/>
    </row>
    <row r="5">
      <c r="A5" s="152" t="s">
        <v>116</v>
      </c>
      <c r="B5" s="375"/>
      <c r="C5" s="375"/>
      <c r="D5" s="375"/>
      <c r="E5" s="375"/>
      <c r="F5" s="375"/>
      <c r="G5" s="376"/>
      <c r="H5" s="377">
        <f>ЛОТУС!E4</f>
        <v>3</v>
      </c>
      <c r="I5" s="378"/>
      <c r="J5" s="377">
        <f>ЛОТУС!$F$4</f>
        <v>4</v>
      </c>
      <c r="K5" s="378"/>
      <c r="L5" s="377">
        <f>ЛОТУС!$G$4</f>
        <v>0</v>
      </c>
      <c r="M5" s="378"/>
      <c r="O5" s="379"/>
    </row>
    <row r="6">
      <c r="A6" s="152" t="s">
        <v>117</v>
      </c>
      <c r="B6" s="375"/>
      <c r="C6" s="375"/>
      <c r="D6" s="375"/>
      <c r="E6" s="375"/>
      <c r="F6" s="375"/>
      <c r="G6" s="376"/>
      <c r="H6" s="377">
        <f>ЛОТУС!E6</f>
        <v>0</v>
      </c>
      <c r="I6" s="378"/>
      <c r="J6" s="377">
        <f>ЛОТУС!$F$6</f>
        <v>0</v>
      </c>
      <c r="K6" s="378"/>
      <c r="L6" s="377">
        <f>ЛОТУС!$G$6</f>
        <v>0</v>
      </c>
      <c r="M6" s="378"/>
      <c r="O6" s="379"/>
    </row>
    <row r="7">
      <c r="A7" s="152" t="s">
        <v>118</v>
      </c>
      <c r="B7" s="375"/>
      <c r="C7" s="375"/>
      <c r="D7" s="375"/>
      <c r="E7" s="375"/>
      <c r="F7" s="375"/>
      <c r="G7" s="376"/>
      <c r="H7" s="377">
        <f>SUM(H4:I6)</f>
        <v>16</v>
      </c>
      <c r="I7" s="378"/>
      <c r="J7" s="377">
        <f>SUM(J4:K6)</f>
        <v>12</v>
      </c>
      <c r="K7" s="378"/>
      <c r="L7" s="377">
        <f>SUM(L4:M6)</f>
        <v>1</v>
      </c>
      <c r="M7" s="378"/>
      <c r="O7" s="379"/>
    </row>
    <row r="8" ht="28.5" customHeight="1">
      <c r="A8" s="380" t="s">
        <v>119</v>
      </c>
      <c r="B8" s="381"/>
      <c r="C8" s="381"/>
      <c r="D8" s="381"/>
      <c r="E8" s="381"/>
      <c r="F8" s="381"/>
      <c r="G8" s="382"/>
      <c r="H8" s="383">
        <f>SUM(H4/H7*100)</f>
        <v>81.25</v>
      </c>
      <c r="I8" s="384"/>
      <c r="J8" s="383">
        <f>SUM(J4/J7*100)</f>
        <v>66.666666666666657</v>
      </c>
      <c r="K8" s="384"/>
      <c r="L8" s="383">
        <f>SUM(L4/L7*100)</f>
        <v>100</v>
      </c>
      <c r="M8" s="384"/>
    </row>
    <row r="9">
      <c r="A9" s="380" t="s">
        <v>120</v>
      </c>
      <c r="B9" s="381"/>
      <c r="C9" s="381"/>
      <c r="D9" s="381"/>
      <c r="E9" s="381"/>
      <c r="F9" s="381"/>
      <c r="G9" s="382"/>
      <c r="H9" s="383">
        <f>SUM(H5/H7*100)</f>
        <v>18.75</v>
      </c>
      <c r="I9" s="384"/>
      <c r="J9" s="383">
        <f>SUM(J5/J7*100)</f>
        <v>33.333333333333329</v>
      </c>
      <c r="K9" s="384"/>
      <c r="L9" s="383">
        <f>SUM(L5/L7*100)</f>
        <v>0</v>
      </c>
      <c r="M9" s="384"/>
    </row>
    <row r="10">
      <c r="A10" s="380" t="s">
        <v>121</v>
      </c>
      <c r="B10" s="381"/>
      <c r="C10" s="381"/>
      <c r="D10" s="381"/>
      <c r="E10" s="381"/>
      <c r="F10" s="381"/>
      <c r="G10" s="382"/>
      <c r="H10" s="383">
        <f>SUM(H6/H7*100)</f>
        <v>0</v>
      </c>
      <c r="I10" s="384"/>
      <c r="J10" s="383">
        <f>SUM(J6/J7*100)</f>
        <v>0</v>
      </c>
      <c r="K10" s="384"/>
      <c r="L10" s="383">
        <f>SUM(L6/L7*100)</f>
        <v>0</v>
      </c>
      <c r="M10" s="384"/>
    </row>
    <row r="11">
      <c r="A11" s="200" t="s">
        <v>122</v>
      </c>
      <c r="B11" s="385"/>
      <c r="C11" s="385"/>
      <c r="D11" s="385"/>
      <c r="E11" s="385"/>
      <c r="F11" s="385"/>
      <c r="G11" s="386"/>
      <c r="H11" s="387">
        <f>ЛОТУС!$E$7</f>
        <v>11</v>
      </c>
      <c r="I11" s="388"/>
      <c r="J11" s="387">
        <f>ЛОТУС!$F$7</f>
        <v>10</v>
      </c>
      <c r="K11" s="388"/>
      <c r="L11" s="387">
        <f>ЛОТУС!$G$7</f>
        <v>20</v>
      </c>
      <c r="M11" s="388"/>
      <c r="O11" s="389"/>
    </row>
    <row r="12">
      <c r="A12" s="200" t="s">
        <v>123</v>
      </c>
      <c r="B12" s="385"/>
      <c r="C12" s="385"/>
      <c r="D12" s="385"/>
      <c r="E12" s="385"/>
      <c r="F12" s="385"/>
      <c r="G12" s="386"/>
      <c r="H12" s="387">
        <f>ЛОТУС!$E$8</f>
        <v>0</v>
      </c>
      <c r="I12" s="388"/>
      <c r="J12" s="387">
        <f>ЛОТУС!$F$8</f>
        <v>1</v>
      </c>
      <c r="K12" s="388"/>
      <c r="L12" s="387">
        <f>ЛОТУС!$G$8</f>
        <v>0</v>
      </c>
      <c r="M12" s="388"/>
      <c r="O12" s="389"/>
    </row>
    <row r="13">
      <c r="A13" s="200" t="s">
        <v>10</v>
      </c>
      <c r="B13" s="385"/>
      <c r="C13" s="385"/>
      <c r="D13" s="385"/>
      <c r="E13" s="385"/>
      <c r="F13" s="385"/>
      <c r="G13" s="386"/>
      <c r="H13" s="387">
        <f>ЛОТУС!$E$9</f>
        <v>1</v>
      </c>
      <c r="I13" s="388"/>
      <c r="J13" s="387">
        <f>ЛОТУС!$F$9</f>
        <v>0</v>
      </c>
      <c r="K13" s="388"/>
      <c r="L13" s="387">
        <f>ЛОТУС!$G$9</f>
        <v>0</v>
      </c>
      <c r="M13" s="388"/>
      <c r="O13" s="389"/>
    </row>
    <row r="14">
      <c r="A14" s="200" t="s">
        <v>11</v>
      </c>
      <c r="B14" s="385"/>
      <c r="C14" s="385"/>
      <c r="D14" s="385"/>
      <c r="E14" s="385"/>
      <c r="F14" s="385"/>
      <c r="G14" s="386"/>
      <c r="H14" s="387">
        <f>SUM(H7-H11-H12-H13)</f>
        <v>4</v>
      </c>
      <c r="I14" s="388"/>
      <c r="J14" s="387">
        <f>SUM(J7-J11-J12-J13)</f>
        <v>1</v>
      </c>
      <c r="K14" s="388"/>
      <c r="L14" s="387">
        <f>SUM(L7-L11-L12-L13)</f>
        <v>-19</v>
      </c>
      <c r="M14" s="388"/>
      <c r="O14" s="389"/>
    </row>
    <row r="15">
      <c r="A15" s="390" t="s">
        <v>124</v>
      </c>
      <c r="B15" s="391"/>
      <c r="C15" s="391"/>
      <c r="D15" s="391"/>
      <c r="E15" s="391"/>
      <c r="F15" s="391"/>
      <c r="G15" s="392"/>
      <c r="H15" s="393">
        <f>SUM(H11:I14)</f>
        <v>16</v>
      </c>
      <c r="I15" s="394"/>
      <c r="J15" s="393">
        <f>SUM(J11:K14)</f>
        <v>12</v>
      </c>
      <c r="K15" s="394"/>
      <c r="L15" s="393">
        <f>SUM(L11:M14)</f>
        <v>1</v>
      </c>
      <c r="M15" s="394"/>
    </row>
    <row r="16">
      <c r="A16" s="395" t="s">
        <v>125</v>
      </c>
      <c r="B16" s="396"/>
      <c r="C16" s="396"/>
      <c r="D16" s="396"/>
      <c r="E16" s="396"/>
      <c r="F16" s="396"/>
      <c r="G16" s="397"/>
      <c r="H16" s="398">
        <f>SUM(H7/'Ручные данные'!I6*10000)</f>
        <v>0.25107215656859683</v>
      </c>
      <c r="I16" s="399"/>
      <c r="J16" s="398">
        <f>SUM(J7/'Ручные данные'!I6*10000)</f>
        <v>0.18830411742644762</v>
      </c>
      <c r="K16" s="399"/>
      <c r="L16" s="398">
        <f>SUM(L7/'Ручные данные'!I7*10000)</f>
        <v>1.5544266963458536e-002</v>
      </c>
      <c r="M16" s="399"/>
    </row>
    <row r="17">
      <c r="A17" s="395" t="s">
        <v>126</v>
      </c>
      <c r="B17" s="396"/>
      <c r="C17" s="396"/>
      <c r="D17" s="396"/>
      <c r="E17" s="396"/>
      <c r="F17" s="396"/>
      <c r="G17" s="397"/>
      <c r="H17" s="398">
        <f>SUM([2]Лист1!$E$25/H7*100)</f>
        <v>0</v>
      </c>
      <c r="I17" s="399"/>
      <c r="J17" s="398">
        <f>SUM([2]Лист1!$F$25/J7*100)</f>
        <v>0</v>
      </c>
      <c r="K17" s="399"/>
      <c r="L17" s="398">
        <f>SUM([2]Лист1!$G$25/L7*100)</f>
        <v>0</v>
      </c>
      <c r="M17" s="399"/>
      <c r="O17" s="389"/>
    </row>
    <row r="18">
      <c r="A18" s="395" t="s">
        <v>127</v>
      </c>
      <c r="B18" s="396"/>
      <c r="C18" s="396"/>
      <c r="D18" s="396"/>
      <c r="E18" s="396"/>
      <c r="F18" s="396"/>
      <c r="G18" s="397"/>
      <c r="H18" s="398">
        <f>SUM([2]Лист1!$E$26/[2]Лист1!$E$3*100)</f>
        <v>0</v>
      </c>
      <c r="I18" s="399"/>
      <c r="J18" s="398">
        <f>SUM([2]Лист1!$F$26/[2]Лист1!$F$3*100)</f>
        <v>0</v>
      </c>
      <c r="K18" s="399"/>
      <c r="L18" s="398">
        <f>SUM([2]Лист1!$G$26/[2]Лист1!$G$3*100)</f>
        <v>4.5454545454545459</v>
      </c>
      <c r="M18" s="399"/>
      <c r="O18" s="389"/>
    </row>
    <row r="19">
      <c r="A19" s="400"/>
      <c r="B19" s="400"/>
      <c r="C19" s="400"/>
      <c r="D19" s="400"/>
      <c r="E19" s="400"/>
      <c r="F19" s="400"/>
      <c r="G19" s="400"/>
      <c r="H19" s="401"/>
      <c r="I19" s="401"/>
      <c r="J19" s="401"/>
      <c r="K19" s="401"/>
      <c r="L19" s="401"/>
      <c r="M19" s="401"/>
    </row>
    <row r="20">
      <c r="A20" s="402" t="s">
        <v>128</v>
      </c>
      <c r="B20" s="403"/>
      <c r="C20" s="403"/>
      <c r="D20" s="403"/>
      <c r="E20" s="403"/>
      <c r="F20" s="403"/>
      <c r="G20" s="404"/>
      <c r="H20" s="405" t="str">
        <f>$H$3</f>
        <v xml:space="preserve">III квартал 2021 г.</v>
      </c>
      <c r="I20" s="406"/>
      <c r="J20" s="405" t="str">
        <f>$J$3</f>
        <v xml:space="preserve">III квартал 2020 г.</v>
      </c>
      <c r="K20" s="406"/>
      <c r="L20" s="405" t="str">
        <f>$L$3</f>
        <v xml:space="preserve">II квартал 2021 г.</v>
      </c>
      <c r="M20" s="406"/>
    </row>
    <row r="21">
      <c r="A21" s="395" t="s">
        <v>19</v>
      </c>
      <c r="B21" s="396"/>
      <c r="C21" s="396"/>
      <c r="D21" s="396"/>
      <c r="E21" s="396"/>
      <c r="F21" s="396"/>
      <c r="G21" s="397"/>
      <c r="H21" s="407">
        <f>ЛОТУС!$E$16</f>
        <v>0</v>
      </c>
      <c r="I21" s="408"/>
      <c r="J21" s="407">
        <f>ЛОТУС!$F$16</f>
        <v>0</v>
      </c>
      <c r="K21" s="408"/>
      <c r="L21" s="407">
        <f>ЛОТУС!$G$16</f>
        <v>0</v>
      </c>
      <c r="M21" s="408"/>
      <c r="O21" s="389"/>
    </row>
    <row r="22">
      <c r="A22" s="395" t="s">
        <v>20</v>
      </c>
      <c r="B22" s="396"/>
      <c r="C22" s="396"/>
      <c r="D22" s="396"/>
      <c r="E22" s="396"/>
      <c r="F22" s="396"/>
      <c r="G22" s="397"/>
      <c r="H22" s="407">
        <f>ЛОТУС!$E$17</f>
        <v>0</v>
      </c>
      <c r="I22" s="408"/>
      <c r="J22" s="407">
        <f>ЛОТУС!$F$17</f>
        <v>0</v>
      </c>
      <c r="K22" s="408"/>
      <c r="L22" s="407">
        <f>ЛОТУС!$G$17</f>
        <v>0</v>
      </c>
      <c r="M22" s="408"/>
      <c r="O22" s="389"/>
    </row>
    <row r="23">
      <c r="A23" s="395" t="s">
        <v>21</v>
      </c>
      <c r="B23" s="396"/>
      <c r="C23" s="396"/>
      <c r="D23" s="396"/>
      <c r="E23" s="396"/>
      <c r="F23" s="396"/>
      <c r="G23" s="397"/>
      <c r="H23" s="407">
        <f>ЛОТУС!$E$18</f>
        <v>0</v>
      </c>
      <c r="I23" s="408"/>
      <c r="J23" s="407">
        <f>ЛОТУС!$F$18</f>
        <v>0</v>
      </c>
      <c r="K23" s="408"/>
      <c r="L23" s="407">
        <f>ЛОТУС!$G$18</f>
        <v>0</v>
      </c>
      <c r="M23" s="408"/>
      <c r="O23" s="389"/>
    </row>
    <row r="24">
      <c r="A24" s="395" t="s">
        <v>22</v>
      </c>
      <c r="B24" s="396"/>
      <c r="C24" s="396"/>
      <c r="D24" s="396"/>
      <c r="E24" s="396"/>
      <c r="F24" s="396"/>
      <c r="G24" s="397"/>
      <c r="H24" s="407">
        <f>ЛОТУС!$E$19</f>
        <v>0</v>
      </c>
      <c r="I24" s="408"/>
      <c r="J24" s="407">
        <f>ЛОТУС!$F$19</f>
        <v>0</v>
      </c>
      <c r="K24" s="408"/>
      <c r="L24" s="407">
        <f>ЛОТУС!$G$19</f>
        <v>0</v>
      </c>
      <c r="M24" s="408"/>
      <c r="O24" s="389"/>
    </row>
    <row r="25">
      <c r="A25" s="395" t="s">
        <v>23</v>
      </c>
      <c r="B25" s="396"/>
      <c r="C25" s="396"/>
      <c r="D25" s="396"/>
      <c r="E25" s="396"/>
      <c r="F25" s="396"/>
      <c r="G25" s="397"/>
      <c r="H25" s="407">
        <f>ЛОТУС!$E$20</f>
        <v>0</v>
      </c>
      <c r="I25" s="408"/>
      <c r="J25" s="407">
        <f>ЛОТУС!$F$20</f>
        <v>0</v>
      </c>
      <c r="K25" s="408"/>
      <c r="L25" s="407">
        <f>ЛОТУС!$G$20</f>
        <v>0</v>
      </c>
      <c r="M25" s="408"/>
      <c r="O25" s="389"/>
    </row>
    <row r="26">
      <c r="A26" s="409" t="s">
        <v>102</v>
      </c>
      <c r="B26" s="410"/>
      <c r="C26" s="410"/>
      <c r="D26" s="410"/>
      <c r="E26" s="410"/>
      <c r="F26" s="410"/>
      <c r="G26" s="411"/>
      <c r="H26" s="407">
        <f>SUM(H21:I25)</f>
        <v>0</v>
      </c>
      <c r="I26" s="412"/>
      <c r="J26" s="407">
        <f>SUM(J21:K25)</f>
        <v>0</v>
      </c>
      <c r="K26" s="412"/>
      <c r="L26" s="407">
        <f>SUM(L21:M25)</f>
        <v>0</v>
      </c>
      <c r="M26" s="412"/>
      <c r="O26" s="389"/>
    </row>
    <row r="27" ht="15" customHeight="1">
      <c r="A27" s="402" t="s">
        <v>129</v>
      </c>
      <c r="B27" s="403"/>
      <c r="C27" s="403"/>
      <c r="D27" s="403"/>
      <c r="E27" s="403"/>
      <c r="F27" s="403"/>
      <c r="G27" s="404"/>
      <c r="H27" s="405" t="str">
        <f t="shared" ref="H27:L27" si="2">H20</f>
        <v xml:space="preserve">III квартал 2021 г.</v>
      </c>
      <c r="I27" s="406"/>
      <c r="J27" s="405" t="str">
        <f t="shared" si="2"/>
        <v xml:space="preserve">III квартал 2020 г.</v>
      </c>
      <c r="K27" s="406"/>
      <c r="L27" s="405" t="str">
        <f t="shared" si="2"/>
        <v xml:space="preserve">II квартал 2021 г.</v>
      </c>
      <c r="M27" s="406"/>
      <c r="O27" s="389"/>
    </row>
    <row r="28">
      <c r="A28" s="395" t="s">
        <v>19</v>
      </c>
      <c r="B28" s="396"/>
      <c r="C28" s="396"/>
      <c r="D28" s="396"/>
      <c r="E28" s="396"/>
      <c r="F28" s="396"/>
      <c r="G28" s="397"/>
      <c r="H28" s="398" t="e">
        <f>SUM(H21/H26*100)</f>
        <v>#DIV/0!</v>
      </c>
      <c r="I28" s="399"/>
      <c r="J28" s="398" t="e">
        <f>SUM(J21/J26*100)</f>
        <v>#DIV/0!</v>
      </c>
      <c r="K28" s="399"/>
      <c r="L28" s="398" t="e">
        <f>SUM(L21/L26*100)</f>
        <v>#DIV/0!</v>
      </c>
      <c r="M28" s="399"/>
      <c r="O28" s="389"/>
    </row>
    <row r="29">
      <c r="A29" s="395" t="s">
        <v>20</v>
      </c>
      <c r="B29" s="396"/>
      <c r="C29" s="396"/>
      <c r="D29" s="396"/>
      <c r="E29" s="396"/>
      <c r="F29" s="396"/>
      <c r="G29" s="397"/>
      <c r="H29" s="398" t="e">
        <f>SUM(H22/H26*100)</f>
        <v>#DIV/0!</v>
      </c>
      <c r="I29" s="399"/>
      <c r="J29" s="398" t="e">
        <f>SUM(J22/J26*100)</f>
        <v>#DIV/0!</v>
      </c>
      <c r="K29" s="399"/>
      <c r="L29" s="398" t="e">
        <f>SUM(L22/L26*100)</f>
        <v>#DIV/0!</v>
      </c>
      <c r="M29" s="399"/>
      <c r="O29" s="389"/>
    </row>
    <row r="30">
      <c r="A30" s="395" t="s">
        <v>21</v>
      </c>
      <c r="B30" s="396"/>
      <c r="C30" s="396"/>
      <c r="D30" s="396"/>
      <c r="E30" s="396"/>
      <c r="F30" s="396"/>
      <c r="G30" s="397"/>
      <c r="H30" s="398" t="e">
        <f>SUM(H23/H26*100)</f>
        <v>#DIV/0!</v>
      </c>
      <c r="I30" s="399"/>
      <c r="J30" s="398" t="e">
        <f>SUM(J23/J26*100)</f>
        <v>#DIV/0!</v>
      </c>
      <c r="K30" s="399"/>
      <c r="L30" s="398" t="e">
        <f>SUM(L23/L26*100)</f>
        <v>#DIV/0!</v>
      </c>
      <c r="M30" s="399"/>
      <c r="O30" s="389"/>
    </row>
    <row r="31">
      <c r="A31" s="395" t="s">
        <v>22</v>
      </c>
      <c r="B31" s="396"/>
      <c r="C31" s="396"/>
      <c r="D31" s="396"/>
      <c r="E31" s="396"/>
      <c r="F31" s="396"/>
      <c r="G31" s="397"/>
      <c r="H31" s="398" t="e">
        <f>SUM(H24/H26*100)</f>
        <v>#DIV/0!</v>
      </c>
      <c r="I31" s="399"/>
      <c r="J31" s="398" t="e">
        <f>SUM(J24/J26*100)</f>
        <v>#DIV/0!</v>
      </c>
      <c r="K31" s="399"/>
      <c r="L31" s="398" t="e">
        <f>SUM(L24/L26*100)</f>
        <v>#DIV/0!</v>
      </c>
      <c r="M31" s="399"/>
      <c r="O31" s="389"/>
    </row>
    <row r="32">
      <c r="A32" s="395" t="s">
        <v>23</v>
      </c>
      <c r="B32" s="396"/>
      <c r="C32" s="396"/>
      <c r="D32" s="396"/>
      <c r="E32" s="396"/>
      <c r="F32" s="396"/>
      <c r="G32" s="397"/>
      <c r="H32" s="398" t="e">
        <f>SUM(H25/H26*100)</f>
        <v>#DIV/0!</v>
      </c>
      <c r="I32" s="399"/>
      <c r="J32" s="398" t="e">
        <f>SUM(J25/J26*100)</f>
        <v>#DIV/0!</v>
      </c>
      <c r="K32" s="399"/>
      <c r="L32" s="398" t="e">
        <f>SUM(L25/L26*100)</f>
        <v>#DIV/0!</v>
      </c>
      <c r="M32" s="399"/>
      <c r="O32" s="389"/>
    </row>
    <row r="33">
      <c r="A33" s="402" t="s">
        <v>130</v>
      </c>
      <c r="B33" s="403"/>
      <c r="C33" s="403"/>
      <c r="D33" s="403"/>
      <c r="E33" s="403"/>
      <c r="F33" s="403"/>
      <c r="G33" s="404"/>
      <c r="H33" s="405" t="str">
        <f t="shared" ref="H33:L33" si="3">H20</f>
        <v xml:space="preserve">III квартал 2021 г.</v>
      </c>
      <c r="I33" s="406"/>
      <c r="J33" s="405" t="str">
        <f t="shared" si="3"/>
        <v xml:space="preserve">III квартал 2020 г.</v>
      </c>
      <c r="K33" s="406"/>
      <c r="L33" s="405" t="str">
        <f t="shared" si="3"/>
        <v xml:space="preserve">II квартал 2021 г.</v>
      </c>
      <c r="M33" s="406"/>
    </row>
    <row r="34">
      <c r="A34" s="395" t="s">
        <v>19</v>
      </c>
      <c r="B34" s="396"/>
      <c r="C34" s="396"/>
      <c r="D34" s="396"/>
      <c r="E34" s="396"/>
      <c r="F34" s="396"/>
      <c r="G34" s="397"/>
      <c r="H34" s="398">
        <f>SUM(H21/'Ручные данные'!I6*10000)</f>
        <v>0</v>
      </c>
      <c r="I34" s="399"/>
      <c r="J34" s="398">
        <f>SUM(J21/'Ручные данные'!I6*10000)</f>
        <v>0</v>
      </c>
      <c r="K34" s="399"/>
      <c r="L34" s="398">
        <f>SUM(L21/'Ручные данные'!I6*10000)</f>
        <v>0</v>
      </c>
      <c r="M34" s="399"/>
    </row>
    <row r="35">
      <c r="A35" s="395" t="s">
        <v>20</v>
      </c>
      <c r="B35" s="396"/>
      <c r="C35" s="396"/>
      <c r="D35" s="396"/>
      <c r="E35" s="396"/>
      <c r="F35" s="396"/>
      <c r="G35" s="397"/>
      <c r="H35" s="398">
        <f>SUM(H22/'Ручные данные'!I6*10000)</f>
        <v>0</v>
      </c>
      <c r="I35" s="399"/>
      <c r="J35" s="398">
        <f>SUM(J22/'Ручные данные'!I6*10000)</f>
        <v>0</v>
      </c>
      <c r="K35" s="399"/>
      <c r="L35" s="398">
        <f>SUM(L22/'Ручные данные'!I6*10000)</f>
        <v>0</v>
      </c>
      <c r="M35" s="399"/>
    </row>
    <row r="36">
      <c r="A36" s="395" t="s">
        <v>21</v>
      </c>
      <c r="B36" s="396"/>
      <c r="C36" s="396"/>
      <c r="D36" s="396"/>
      <c r="E36" s="396"/>
      <c r="F36" s="396"/>
      <c r="G36" s="397"/>
      <c r="H36" s="398">
        <f>SUM(H23/'Ручные данные'!I6*10000)</f>
        <v>0</v>
      </c>
      <c r="I36" s="399"/>
      <c r="J36" s="398">
        <f>SUM(J23/'Ручные данные'!I6*10000)</f>
        <v>0</v>
      </c>
      <c r="K36" s="399"/>
      <c r="L36" s="398">
        <f>SUM(L23/'Ручные данные'!I6*10000)</f>
        <v>0</v>
      </c>
      <c r="M36" s="399"/>
    </row>
    <row r="37">
      <c r="A37" s="395" t="s">
        <v>22</v>
      </c>
      <c r="B37" s="396"/>
      <c r="C37" s="396"/>
      <c r="D37" s="396"/>
      <c r="E37" s="396"/>
      <c r="F37" s="396"/>
      <c r="G37" s="397"/>
      <c r="H37" s="398">
        <f>SUM(H24/'Ручные данные'!I6*10000)</f>
        <v>0</v>
      </c>
      <c r="I37" s="399"/>
      <c r="J37" s="398">
        <f>SUM(J24/'Ручные данные'!I6*10000)</f>
        <v>0</v>
      </c>
      <c r="K37" s="399"/>
      <c r="L37" s="398">
        <f>SUM(L24/'Ручные данные'!I6*10000)</f>
        <v>0</v>
      </c>
      <c r="M37" s="399"/>
    </row>
    <row r="38">
      <c r="A38" s="395" t="s">
        <v>23</v>
      </c>
      <c r="B38" s="396"/>
      <c r="C38" s="396"/>
      <c r="D38" s="396"/>
      <c r="E38" s="396"/>
      <c r="F38" s="396"/>
      <c r="G38" s="397"/>
      <c r="H38" s="398">
        <f>SUM(H25/'Ручные данные'!I6*10000)</f>
        <v>0</v>
      </c>
      <c r="I38" s="399"/>
      <c r="J38" s="398">
        <f>SUM(J25/'Ручные данные'!I6*10000)</f>
        <v>0</v>
      </c>
      <c r="K38" s="399"/>
      <c r="L38" s="398">
        <f>SUM(L25/'Ручные данные'!I6*10000)</f>
        <v>0</v>
      </c>
      <c r="M38" s="399"/>
    </row>
    <row r="39">
      <c r="A39" s="402" t="s">
        <v>131</v>
      </c>
      <c r="B39" s="403"/>
      <c r="C39" s="403"/>
      <c r="D39" s="403"/>
      <c r="E39" s="403"/>
      <c r="F39" s="403"/>
      <c r="G39" s="404"/>
      <c r="H39" s="413" t="s">
        <v>132</v>
      </c>
      <c r="I39" s="414"/>
      <c r="J39" s="413" t="s">
        <v>31</v>
      </c>
      <c r="K39" s="414"/>
      <c r="L39" s="413" t="s">
        <v>32</v>
      </c>
      <c r="M39" s="414"/>
    </row>
    <row r="40">
      <c r="A40" s="402" t="s">
        <v>19</v>
      </c>
      <c r="B40" s="403"/>
      <c r="C40" s="403"/>
      <c r="D40" s="403"/>
      <c r="E40" s="403"/>
      <c r="F40" s="403"/>
      <c r="G40" s="404"/>
      <c r="H40" s="415">
        <f>SUM(H41:I45)</f>
        <v>0</v>
      </c>
      <c r="I40" s="416"/>
      <c r="J40" s="413" t="e">
        <f>SUM(J41:K45)</f>
        <v>#DIV/0!</v>
      </c>
      <c r="K40" s="416"/>
      <c r="L40" s="413">
        <f>SUM(L41:M45)</f>
        <v>0</v>
      </c>
      <c r="M40" s="416"/>
    </row>
    <row r="41">
      <c r="A41" s="395" t="s">
        <v>34</v>
      </c>
      <c r="B41" s="396"/>
      <c r="C41" s="396"/>
      <c r="D41" s="396"/>
      <c r="E41" s="396"/>
      <c r="F41" s="396"/>
      <c r="G41" s="397"/>
      <c r="H41" s="417">
        <f>ЛОТУС!$E$67</f>
        <v>0</v>
      </c>
      <c r="I41" s="418"/>
      <c r="J41" s="398" t="e">
        <f>SUM(H41/H40*100)</f>
        <v>#DIV/0!</v>
      </c>
      <c r="K41" s="399"/>
      <c r="L41" s="398">
        <f>SUM(H41/'Ручные данные'!I6*10000)</f>
        <v>0</v>
      </c>
      <c r="M41" s="399"/>
    </row>
    <row r="42">
      <c r="A42" s="395" t="s">
        <v>35</v>
      </c>
      <c r="B42" s="396"/>
      <c r="C42" s="396"/>
      <c r="D42" s="396"/>
      <c r="E42" s="396"/>
      <c r="F42" s="396"/>
      <c r="G42" s="397"/>
      <c r="H42" s="417">
        <f>ЛОТУС!$E$68</f>
        <v>0</v>
      </c>
      <c r="I42" s="418"/>
      <c r="J42" s="398" t="e">
        <f>SUM(H42/H40*100)</f>
        <v>#DIV/0!</v>
      </c>
      <c r="K42" s="399"/>
      <c r="L42" s="398">
        <f>SUM(H42/'Ручные данные'!I6*10000)</f>
        <v>0</v>
      </c>
      <c r="M42" s="399"/>
    </row>
    <row r="43">
      <c r="A43" s="395" t="s">
        <v>36</v>
      </c>
      <c r="B43" s="396"/>
      <c r="C43" s="396"/>
      <c r="D43" s="396"/>
      <c r="E43" s="396"/>
      <c r="F43" s="396"/>
      <c r="G43" s="397"/>
      <c r="H43" s="417">
        <f>ЛОТУС!$E$69</f>
        <v>0</v>
      </c>
      <c r="I43" s="418"/>
      <c r="J43" s="398" t="e">
        <f>SUM(H43/H40*100)</f>
        <v>#DIV/0!</v>
      </c>
      <c r="K43" s="399"/>
      <c r="L43" s="398">
        <f>SUM(H43/'Ручные данные'!I6*10000)</f>
        <v>0</v>
      </c>
      <c r="M43" s="399"/>
    </row>
    <row r="44">
      <c r="A44" s="395" t="s">
        <v>37</v>
      </c>
      <c r="B44" s="396"/>
      <c r="C44" s="396"/>
      <c r="D44" s="396"/>
      <c r="E44" s="396"/>
      <c r="F44" s="396"/>
      <c r="G44" s="397"/>
      <c r="H44" s="417">
        <f>ЛОТУС!$E$70</f>
        <v>0</v>
      </c>
      <c r="I44" s="418"/>
      <c r="J44" s="398" t="e">
        <f>SUM(H44/H40*100)</f>
        <v>#DIV/0!</v>
      </c>
      <c r="K44" s="399"/>
      <c r="L44" s="398">
        <f>SUM(H44/'Ручные данные'!I6*10000)</f>
        <v>0</v>
      </c>
      <c r="M44" s="399"/>
    </row>
    <row r="45">
      <c r="A45" s="395" t="s">
        <v>38</v>
      </c>
      <c r="B45" s="396"/>
      <c r="C45" s="396"/>
      <c r="D45" s="396"/>
      <c r="E45" s="396"/>
      <c r="F45" s="396"/>
      <c r="G45" s="397"/>
      <c r="H45" s="417">
        <f>ЛОТУС!$E$71</f>
        <v>0</v>
      </c>
      <c r="I45" s="418"/>
      <c r="J45" s="398" t="e">
        <f>SUM(H45/H40*100)</f>
        <v>#DIV/0!</v>
      </c>
      <c r="K45" s="399"/>
      <c r="L45" s="398">
        <f>SUM(H45/'Ручные данные'!I6*10000)</f>
        <v>0</v>
      </c>
      <c r="M45" s="399"/>
    </row>
    <row r="46">
      <c r="A46" s="402" t="s">
        <v>20</v>
      </c>
      <c r="B46" s="403"/>
      <c r="C46" s="403"/>
      <c r="D46" s="403"/>
      <c r="E46" s="403"/>
      <c r="F46" s="403"/>
      <c r="G46" s="404"/>
      <c r="H46" s="405">
        <f>SUM(H47:I51)</f>
        <v>0</v>
      </c>
      <c r="I46" s="406"/>
      <c r="J46" s="419" t="e">
        <f>SUM(J47:K51)</f>
        <v>#DIV/0!</v>
      </c>
      <c r="K46" s="420"/>
      <c r="L46" s="419">
        <f>SUM(L47:M51)</f>
        <v>0</v>
      </c>
      <c r="M46" s="420"/>
    </row>
    <row r="47">
      <c r="A47" s="395" t="s">
        <v>40</v>
      </c>
      <c r="B47" s="396"/>
      <c r="C47" s="396"/>
      <c r="D47" s="396"/>
      <c r="E47" s="396"/>
      <c r="F47" s="396"/>
      <c r="G47" s="397"/>
      <c r="H47" s="417">
        <f>SUM(ЛОТУС!E91,ЛОТУС!E101)</f>
        <v>0</v>
      </c>
      <c r="I47" s="418"/>
      <c r="J47" s="398" t="e">
        <f>SUM(H47/H46*100)</f>
        <v>#DIV/0!</v>
      </c>
      <c r="K47" s="399"/>
      <c r="L47" s="398">
        <f>SUM(H47/'Ручные данные'!I6*10000)</f>
        <v>0</v>
      </c>
      <c r="M47" s="399"/>
    </row>
    <row r="48">
      <c r="A48" s="395" t="s">
        <v>41</v>
      </c>
      <c r="B48" s="396"/>
      <c r="C48" s="396"/>
      <c r="D48" s="396"/>
      <c r="E48" s="396"/>
      <c r="F48" s="396"/>
      <c r="G48" s="397"/>
      <c r="H48" s="417">
        <f>SUM(ЛОТУС!E92)</f>
        <v>0</v>
      </c>
      <c r="I48" s="418"/>
      <c r="J48" s="398" t="e">
        <f>SUM(H48/H46*100)</f>
        <v>#DIV/0!</v>
      </c>
      <c r="K48" s="399"/>
      <c r="L48" s="398">
        <f>SUM(H48/'Ручные данные'!I6*10000)</f>
        <v>0</v>
      </c>
      <c r="M48" s="399"/>
    </row>
    <row r="49">
      <c r="A49" s="395" t="s">
        <v>42</v>
      </c>
      <c r="B49" s="396"/>
      <c r="C49" s="396"/>
      <c r="D49" s="396"/>
      <c r="E49" s="396"/>
      <c r="F49" s="396"/>
      <c r="G49" s="397"/>
      <c r="H49" s="417">
        <f>SUM(ЛОТУС!E96,ЛОТУС!E97,ЛОТУС!E99,ЛОТУС!E100)</f>
        <v>0</v>
      </c>
      <c r="I49" s="418"/>
      <c r="J49" s="398" t="e">
        <f>SUM(H49/H46*100)</f>
        <v>#DIV/0!</v>
      </c>
      <c r="K49" s="399"/>
      <c r="L49" s="398">
        <f>SUM(H49/'Ручные данные'!I6*10000)</f>
        <v>0</v>
      </c>
      <c r="M49" s="399"/>
    </row>
    <row r="50">
      <c r="A50" s="395" t="s">
        <v>43</v>
      </c>
      <c r="B50" s="396"/>
      <c r="C50" s="396"/>
      <c r="D50" s="396"/>
      <c r="E50" s="396"/>
      <c r="F50" s="396"/>
      <c r="G50" s="397"/>
      <c r="H50" s="417">
        <f>SUM(ЛОТУС!E93,ЛОТУС!E98)</f>
        <v>0</v>
      </c>
      <c r="I50" s="418"/>
      <c r="J50" s="398" t="e">
        <f>SUM(H50/H46*100)</f>
        <v>#DIV/0!</v>
      </c>
      <c r="K50" s="399"/>
      <c r="L50" s="398">
        <f>SUM(H50/'Ручные данные'!I6*10000)</f>
        <v>0</v>
      </c>
      <c r="M50" s="399"/>
    </row>
    <row r="51">
      <c r="A51" s="395" t="s">
        <v>44</v>
      </c>
      <c r="B51" s="396"/>
      <c r="C51" s="396"/>
      <c r="D51" s="396"/>
      <c r="E51" s="396"/>
      <c r="F51" s="396"/>
      <c r="G51" s="397"/>
      <c r="H51" s="417">
        <f>SUM(ЛОТУС!E94,ЛОТУС!E95)</f>
        <v>0</v>
      </c>
      <c r="I51" s="418"/>
      <c r="J51" s="398" t="e">
        <f>SUM(H51/H46*100)</f>
        <v>#DIV/0!</v>
      </c>
      <c r="K51" s="399"/>
      <c r="L51" s="398">
        <f>SUM(H51/'Ручные данные'!I6*10000)</f>
        <v>0</v>
      </c>
      <c r="M51" s="399"/>
    </row>
    <row r="52">
      <c r="A52" s="402" t="s">
        <v>21</v>
      </c>
      <c r="B52" s="403"/>
      <c r="C52" s="403"/>
      <c r="D52" s="403"/>
      <c r="E52" s="403"/>
      <c r="F52" s="403"/>
      <c r="G52" s="404"/>
      <c r="H52" s="405">
        <f>SUM(H53:I57)</f>
        <v>0</v>
      </c>
      <c r="I52" s="406"/>
      <c r="J52" s="419" t="e">
        <f>SUM(J53:K57)</f>
        <v>#DIV/0!</v>
      </c>
      <c r="K52" s="420"/>
      <c r="L52" s="419">
        <f>SUM(L53:M57)</f>
        <v>0</v>
      </c>
      <c r="M52" s="420"/>
    </row>
    <row r="53">
      <c r="A53" s="395" t="s">
        <v>46</v>
      </c>
      <c r="B53" s="396"/>
      <c r="C53" s="396"/>
      <c r="D53" s="396"/>
      <c r="E53" s="396"/>
      <c r="F53" s="396"/>
      <c r="G53" s="397"/>
      <c r="H53" s="417">
        <f>ЛОТУС!$E$85</f>
        <v>0</v>
      </c>
      <c r="I53" s="418"/>
      <c r="J53" s="421" t="e">
        <f>SUM(H53/H52*100)</f>
        <v>#DIV/0!</v>
      </c>
      <c r="K53" s="422"/>
      <c r="L53" s="398">
        <f>SUM(H53/'Ручные данные'!I6*10000)</f>
        <v>0</v>
      </c>
      <c r="M53" s="399"/>
    </row>
    <row r="54">
      <c r="A54" s="395" t="s">
        <v>47</v>
      </c>
      <c r="B54" s="396"/>
      <c r="C54" s="396"/>
      <c r="D54" s="396"/>
      <c r="E54" s="396"/>
      <c r="F54" s="396"/>
      <c r="G54" s="397"/>
      <c r="H54" s="417">
        <f>ЛОТУС!$E$86</f>
        <v>0</v>
      </c>
      <c r="I54" s="418"/>
      <c r="J54" s="398" t="e">
        <f>SUM(H54/H52*100)</f>
        <v>#DIV/0!</v>
      </c>
      <c r="K54" s="399"/>
      <c r="L54" s="398">
        <f>SUM(H54/'Ручные данные'!I6*10000)</f>
        <v>0</v>
      </c>
      <c r="M54" s="399"/>
    </row>
    <row r="55">
      <c r="A55" s="395" t="s">
        <v>48</v>
      </c>
      <c r="B55" s="396"/>
      <c r="C55" s="396"/>
      <c r="D55" s="396"/>
      <c r="E55" s="396"/>
      <c r="F55" s="396"/>
      <c r="G55" s="397"/>
      <c r="H55" s="417">
        <f>ЛОТУС!$E$87</f>
        <v>0</v>
      </c>
      <c r="I55" s="418"/>
      <c r="J55" s="398" t="e">
        <f>SUM(H55/H52*100)</f>
        <v>#DIV/0!</v>
      </c>
      <c r="K55" s="399"/>
      <c r="L55" s="398">
        <f>SUM(H55/'Ручные данные'!I6*10000)</f>
        <v>0</v>
      </c>
      <c r="M55" s="399"/>
      <c r="O55" s="423"/>
    </row>
    <row r="56">
      <c r="A56" s="395" t="s">
        <v>49</v>
      </c>
      <c r="B56" s="396"/>
      <c r="C56" s="396"/>
      <c r="D56" s="396"/>
      <c r="E56" s="396"/>
      <c r="F56" s="396"/>
      <c r="G56" s="397"/>
      <c r="H56" s="417">
        <f>ЛОТУС!$E$88</f>
        <v>0</v>
      </c>
      <c r="I56" s="418"/>
      <c r="J56" s="398" t="e">
        <f>SUM(H56/H52*100)</f>
        <v>#DIV/0!</v>
      </c>
      <c r="K56" s="399"/>
      <c r="L56" s="398">
        <f>SUM(H56/'Ручные данные'!I6*10000)</f>
        <v>0</v>
      </c>
      <c r="M56" s="399"/>
    </row>
    <row r="57">
      <c r="A57" s="395" t="s">
        <v>50</v>
      </c>
      <c r="B57" s="396"/>
      <c r="C57" s="396"/>
      <c r="D57" s="396"/>
      <c r="E57" s="396"/>
      <c r="F57" s="396"/>
      <c r="G57" s="397"/>
      <c r="H57" s="417">
        <f>ЛОТУС!$E$89</f>
        <v>0</v>
      </c>
      <c r="I57" s="418"/>
      <c r="J57" s="398" t="e">
        <f>SUM(H57/H52*100)</f>
        <v>#DIV/0!</v>
      </c>
      <c r="K57" s="399"/>
      <c r="L57" s="398">
        <f>SUM(H57/'Ручные данные'!I6*10000)</f>
        <v>0</v>
      </c>
      <c r="M57" s="399"/>
    </row>
    <row r="58">
      <c r="A58" s="402" t="s">
        <v>22</v>
      </c>
      <c r="B58" s="403"/>
      <c r="C58" s="403"/>
      <c r="D58" s="403"/>
      <c r="E58" s="403"/>
      <c r="F58" s="403"/>
      <c r="G58" s="404"/>
      <c r="H58" s="405">
        <f>SUM(H59:I63)</f>
        <v>0</v>
      </c>
      <c r="I58" s="406"/>
      <c r="J58" s="419" t="e">
        <f>SUM(J59:K63)</f>
        <v>#DIV/0!</v>
      </c>
      <c r="K58" s="420"/>
      <c r="L58" s="419">
        <f>SUM(L59:M63)</f>
        <v>0</v>
      </c>
      <c r="M58" s="420"/>
    </row>
    <row r="59">
      <c r="A59" s="395" t="s">
        <v>52</v>
      </c>
      <c r="B59" s="396"/>
      <c r="C59" s="396"/>
      <c r="D59" s="396"/>
      <c r="E59" s="396"/>
      <c r="F59" s="396"/>
      <c r="G59" s="397"/>
      <c r="H59" s="417">
        <f>ЛОТУС!$E$73</f>
        <v>0</v>
      </c>
      <c r="I59" s="418"/>
      <c r="J59" s="398" t="e">
        <f>SUM(H59/H58*100)</f>
        <v>#DIV/0!</v>
      </c>
      <c r="K59" s="399"/>
      <c r="L59" s="398">
        <f>SUM(H53/'Ручные данные'!I6*10000)</f>
        <v>0</v>
      </c>
      <c r="M59" s="399"/>
    </row>
    <row r="60">
      <c r="A60" s="395" t="s">
        <v>53</v>
      </c>
      <c r="B60" s="396"/>
      <c r="C60" s="396"/>
      <c r="D60" s="396"/>
      <c r="E60" s="396"/>
      <c r="F60" s="396"/>
      <c r="G60" s="397"/>
      <c r="H60" s="417">
        <f>ЛОТУС!$E$74</f>
        <v>0</v>
      </c>
      <c r="I60" s="418"/>
      <c r="J60" s="398" t="e">
        <f>SUM(H60/H58*100)</f>
        <v>#DIV/0!</v>
      </c>
      <c r="K60" s="399"/>
      <c r="L60" s="398">
        <f>SUM(H60/'Ручные данные'!I6*10000)</f>
        <v>0</v>
      </c>
      <c r="M60" s="399"/>
    </row>
    <row r="61">
      <c r="A61" s="395" t="s">
        <v>54</v>
      </c>
      <c r="B61" s="396"/>
      <c r="C61" s="396"/>
      <c r="D61" s="396"/>
      <c r="E61" s="396"/>
      <c r="F61" s="396"/>
      <c r="G61" s="397"/>
      <c r="H61" s="417">
        <f>ЛОТУС!$E$75</f>
        <v>0</v>
      </c>
      <c r="I61" s="418"/>
      <c r="J61" s="398" t="e">
        <f>SUM(H61/H58*100)</f>
        <v>#DIV/0!</v>
      </c>
      <c r="K61" s="399"/>
      <c r="L61" s="398">
        <f>SUM(H61/'Ручные данные'!I6*10000)</f>
        <v>0</v>
      </c>
      <c r="M61" s="399"/>
    </row>
    <row r="62">
      <c r="A62" s="395" t="s">
        <v>55</v>
      </c>
      <c r="B62" s="396"/>
      <c r="C62" s="396"/>
      <c r="D62" s="396"/>
      <c r="E62" s="396"/>
      <c r="F62" s="396"/>
      <c r="G62" s="397"/>
      <c r="H62" s="417">
        <f>ЛОТУС!$E$76</f>
        <v>0</v>
      </c>
      <c r="I62" s="418"/>
      <c r="J62" s="398" t="e">
        <f>SUM(H62/H58*100)</f>
        <v>#DIV/0!</v>
      </c>
      <c r="K62" s="399"/>
      <c r="L62" s="398">
        <f>SUM(H62/'Ручные данные'!I6*10000)</f>
        <v>0</v>
      </c>
      <c r="M62" s="399"/>
    </row>
    <row r="63">
      <c r="A63" s="395" t="s">
        <v>56</v>
      </c>
      <c r="B63" s="396"/>
      <c r="C63" s="396"/>
      <c r="D63" s="396"/>
      <c r="E63" s="396"/>
      <c r="F63" s="396"/>
      <c r="G63" s="397"/>
      <c r="H63" s="417">
        <f>ЛОТУС!$E$77</f>
        <v>0</v>
      </c>
      <c r="I63" s="418"/>
      <c r="J63" s="398" t="e">
        <f>SUM(H63/H58*100)</f>
        <v>#DIV/0!</v>
      </c>
      <c r="K63" s="399"/>
      <c r="L63" s="398">
        <f>SUM(H63/'Ручные данные'!I6*10000)</f>
        <v>0</v>
      </c>
      <c r="M63" s="399"/>
    </row>
    <row r="64">
      <c r="A64" s="402" t="s">
        <v>23</v>
      </c>
      <c r="B64" s="403"/>
      <c r="C64" s="403"/>
      <c r="D64" s="403"/>
      <c r="E64" s="403"/>
      <c r="F64" s="403"/>
      <c r="G64" s="404"/>
      <c r="H64" s="405">
        <f>SUM(H65:I69)</f>
        <v>0</v>
      </c>
      <c r="I64" s="406"/>
      <c r="J64" s="419" t="e">
        <f>SUM(J65:K69)</f>
        <v>#DIV/0!</v>
      </c>
      <c r="K64" s="420"/>
      <c r="L64" s="419">
        <f>SUM(L65:M69)</f>
        <v>0</v>
      </c>
      <c r="M64" s="420"/>
    </row>
    <row r="65">
      <c r="A65" s="395" t="s">
        <v>58</v>
      </c>
      <c r="B65" s="396"/>
      <c r="C65" s="396"/>
      <c r="D65" s="396"/>
      <c r="E65" s="396"/>
      <c r="F65" s="396"/>
      <c r="G65" s="397"/>
      <c r="H65" s="417">
        <f>ЛОТУС!$E$79</f>
        <v>0</v>
      </c>
      <c r="I65" s="418"/>
      <c r="J65" s="398" t="e">
        <f>SUM(H65/H64*100)</f>
        <v>#DIV/0!</v>
      </c>
      <c r="K65" s="399"/>
      <c r="L65" s="398">
        <f>SUM(H65/'Ручные данные'!I6*10000)</f>
        <v>0</v>
      </c>
      <c r="M65" s="399"/>
    </row>
    <row r="66">
      <c r="A66" s="395" t="s">
        <v>59</v>
      </c>
      <c r="B66" s="396"/>
      <c r="C66" s="396"/>
      <c r="D66" s="396"/>
      <c r="E66" s="396"/>
      <c r="F66" s="396"/>
      <c r="G66" s="397"/>
      <c r="H66" s="417">
        <f>ЛОТУС!$E$80</f>
        <v>0</v>
      </c>
      <c r="I66" s="418"/>
      <c r="J66" s="398" t="e">
        <f>SUM(H66/H64*100)</f>
        <v>#DIV/0!</v>
      </c>
      <c r="K66" s="399"/>
      <c r="L66" s="398">
        <f>SUM(H66/'Ручные данные'!I6*10000)</f>
        <v>0</v>
      </c>
      <c r="M66" s="399"/>
    </row>
    <row r="67">
      <c r="A67" s="395" t="s">
        <v>60</v>
      </c>
      <c r="B67" s="396"/>
      <c r="C67" s="396"/>
      <c r="D67" s="396"/>
      <c r="E67" s="396"/>
      <c r="F67" s="396"/>
      <c r="G67" s="397"/>
      <c r="H67" s="417">
        <f>ЛОТУС!$E$81</f>
        <v>0</v>
      </c>
      <c r="I67" s="418"/>
      <c r="J67" s="398" t="e">
        <f>SUM(H67/H64*100)</f>
        <v>#DIV/0!</v>
      </c>
      <c r="K67" s="399"/>
      <c r="L67" s="398">
        <f>SUM(H67/'Ручные данные'!I6*10000)</f>
        <v>0</v>
      </c>
      <c r="M67" s="399"/>
    </row>
    <row r="68">
      <c r="A68" s="395" t="s">
        <v>61</v>
      </c>
      <c r="B68" s="396"/>
      <c r="C68" s="396"/>
      <c r="D68" s="396"/>
      <c r="E68" s="396"/>
      <c r="F68" s="396"/>
      <c r="G68" s="397"/>
      <c r="H68" s="417">
        <f>ЛОТУС!$E$82</f>
        <v>0</v>
      </c>
      <c r="I68" s="418"/>
      <c r="J68" s="398" t="e">
        <f>SUM(H68/H64*100)</f>
        <v>#DIV/0!</v>
      </c>
      <c r="K68" s="399"/>
      <c r="L68" s="398">
        <f>SUM(H68/'Ручные данные'!I6*10000)</f>
        <v>0</v>
      </c>
      <c r="M68" s="399"/>
    </row>
    <row r="69">
      <c r="A69" s="424" t="s">
        <v>62</v>
      </c>
      <c r="B69" s="425"/>
      <c r="C69" s="425"/>
      <c r="D69" s="425"/>
      <c r="E69" s="425"/>
      <c r="F69" s="425"/>
      <c r="G69" s="426"/>
      <c r="H69" s="427">
        <f>ЛОТУС!$E$83</f>
        <v>0</v>
      </c>
      <c r="I69" s="428"/>
      <c r="J69" s="429" t="e">
        <f>SUM(H69/H64*100)</f>
        <v>#DIV/0!</v>
      </c>
      <c r="K69" s="430"/>
      <c r="L69" s="429">
        <f>SUM(H69/'Ручные данные'!I6*10000)</f>
        <v>0</v>
      </c>
      <c r="M69" s="430"/>
    </row>
    <row r="70">
      <c r="A70" s="405" t="s">
        <v>133</v>
      </c>
      <c r="B70" s="431"/>
      <c r="C70" s="431"/>
      <c r="D70" s="431"/>
      <c r="E70" s="431"/>
      <c r="F70" s="431"/>
      <c r="G70" s="431"/>
      <c r="H70" s="432"/>
      <c r="I70" s="432"/>
      <c r="J70" s="432"/>
      <c r="K70" s="432"/>
      <c r="L70" s="432"/>
      <c r="M70" s="433"/>
    </row>
    <row r="71">
      <c r="A71" s="434"/>
      <c r="B71" s="435"/>
      <c r="C71" s="435"/>
      <c r="D71" s="435"/>
      <c r="E71" s="435"/>
      <c r="F71" s="435"/>
      <c r="G71" s="436"/>
      <c r="H71" s="437" t="str">
        <f>$H$3</f>
        <v xml:space="preserve">III квартал 2021 г.</v>
      </c>
      <c r="I71" s="438"/>
      <c r="J71" s="437" t="str">
        <f>$J$3</f>
        <v xml:space="preserve">III квартал 2020 г.</v>
      </c>
      <c r="K71" s="438"/>
      <c r="L71" s="437" t="str">
        <f>$L$3</f>
        <v xml:space="preserve">II квартал 2021 г.</v>
      </c>
      <c r="M71" s="438"/>
    </row>
    <row r="72">
      <c r="A72" s="395" t="s">
        <v>134</v>
      </c>
      <c r="B72" s="396"/>
      <c r="C72" s="396"/>
      <c r="D72" s="396"/>
      <c r="E72" s="396"/>
      <c r="F72" s="396"/>
      <c r="G72" s="397"/>
      <c r="H72" s="407">
        <f>ЛОТУС!$E$136</f>
        <v>16</v>
      </c>
      <c r="I72" s="408"/>
      <c r="J72" s="407">
        <f>ЛОТУС!$F$136</f>
        <v>12</v>
      </c>
      <c r="K72" s="408"/>
      <c r="L72" s="407">
        <f>ЛОТУС!$G$136</f>
        <v>22</v>
      </c>
      <c r="M72" s="408"/>
    </row>
    <row r="73">
      <c r="A73" s="395" t="s">
        <v>135</v>
      </c>
      <c r="B73" s="396"/>
      <c r="C73" s="396"/>
      <c r="D73" s="396"/>
      <c r="E73" s="396"/>
      <c r="F73" s="396"/>
      <c r="G73" s="397"/>
      <c r="H73" s="421">
        <f>SUM(H72/H7*100)</f>
        <v>100</v>
      </c>
      <c r="I73" s="422"/>
      <c r="J73" s="421">
        <f>SUM(J72/J7*100)</f>
        <v>100</v>
      </c>
      <c r="K73" s="422"/>
      <c r="L73" s="421">
        <f>SUM(L72/L7*100)</f>
        <v>2200</v>
      </c>
      <c r="M73" s="422"/>
    </row>
    <row r="74">
      <c r="A74" s="395" t="s">
        <v>136</v>
      </c>
      <c r="B74" s="396"/>
      <c r="C74" s="396"/>
      <c r="D74" s="396"/>
      <c r="E74" s="396"/>
      <c r="F74" s="396"/>
      <c r="G74" s="397"/>
      <c r="H74" s="407">
        <f>ЛОТУС!$E$137</f>
        <v>1</v>
      </c>
      <c r="I74" s="408"/>
      <c r="J74" s="407">
        <f>ЛОТУС!$F$137</f>
        <v>2</v>
      </c>
      <c r="K74" s="408"/>
      <c r="L74" s="407">
        <f>ЛОТУС!$G$137</f>
        <v>4</v>
      </c>
      <c r="M74" s="408"/>
    </row>
    <row r="75">
      <c r="A75" s="395" t="s">
        <v>137</v>
      </c>
      <c r="B75" s="396"/>
      <c r="C75" s="396"/>
      <c r="D75" s="396"/>
      <c r="E75" s="396"/>
      <c r="F75" s="396"/>
      <c r="G75" s="397"/>
      <c r="H75" s="398">
        <f>SUM(H74/H72*100)</f>
        <v>6.25</v>
      </c>
      <c r="I75" s="399"/>
      <c r="J75" s="398">
        <f>SUM(J74/J72*100)</f>
        <v>16.666666666666664</v>
      </c>
      <c r="K75" s="399"/>
      <c r="L75" s="398">
        <f>SUM(L74/L72*100)</f>
        <v>18.181818181818183</v>
      </c>
      <c r="M75" s="399"/>
    </row>
    <row r="76">
      <c r="A76" s="395" t="s">
        <v>138</v>
      </c>
      <c r="B76" s="396"/>
      <c r="C76" s="396"/>
      <c r="D76" s="396"/>
      <c r="E76" s="396"/>
      <c r="F76" s="396"/>
      <c r="G76" s="397"/>
      <c r="H76" s="407">
        <f>ЛОТУС!$E$138</f>
        <v>16</v>
      </c>
      <c r="I76" s="408"/>
      <c r="J76" s="407">
        <f>ЛОТУС!$F$138</f>
        <v>12</v>
      </c>
      <c r="K76" s="408"/>
      <c r="L76" s="407">
        <f>ЛОТУС!$G$138</f>
        <v>22</v>
      </c>
      <c r="M76" s="408"/>
    </row>
    <row r="77">
      <c r="A77" s="395" t="s">
        <v>139</v>
      </c>
      <c r="B77" s="396"/>
      <c r="C77" s="396"/>
      <c r="D77" s="396"/>
      <c r="E77" s="396"/>
      <c r="F77" s="396"/>
      <c r="G77" s="397"/>
      <c r="H77" s="421">
        <f>SUM(H76/H72*100)</f>
        <v>100</v>
      </c>
      <c r="I77" s="422"/>
      <c r="J77" s="421">
        <f>SUM(J76/J72*100)</f>
        <v>100</v>
      </c>
      <c r="K77" s="422"/>
      <c r="L77" s="421">
        <f>SUM(L76/L72*100)</f>
        <v>100</v>
      </c>
      <c r="M77" s="422"/>
    </row>
    <row r="78">
      <c r="A78" s="395" t="s">
        <v>140</v>
      </c>
      <c r="B78" s="396"/>
      <c r="C78" s="396"/>
      <c r="D78" s="396"/>
      <c r="E78" s="396"/>
      <c r="F78" s="396"/>
      <c r="G78" s="397"/>
      <c r="H78" s="407">
        <f>'Ручные данные'!$I$11</f>
        <v>0</v>
      </c>
      <c r="I78" s="408"/>
      <c r="J78" s="407">
        <f>'Ручные данные'!$I$12</f>
        <v>0</v>
      </c>
      <c r="K78" s="408"/>
      <c r="L78" s="407">
        <f>'Ручные данные'!$I$13</f>
        <v>0</v>
      </c>
      <c r="M78" s="408"/>
    </row>
    <row r="79">
      <c r="A79" s="395" t="s">
        <v>141</v>
      </c>
      <c r="B79" s="396"/>
      <c r="C79" s="396"/>
      <c r="D79" s="396"/>
      <c r="E79" s="396"/>
      <c r="F79" s="396"/>
      <c r="G79" s="397"/>
      <c r="H79" s="421">
        <f>SUM(H78/H76*100)</f>
        <v>0</v>
      </c>
      <c r="I79" s="422"/>
      <c r="J79" s="398">
        <f>SUM(J78/J76*100)</f>
        <v>0</v>
      </c>
      <c r="K79" s="399"/>
      <c r="L79" s="398">
        <f>SUM(L78/L76*100)</f>
        <v>0</v>
      </c>
      <c r="M79" s="399"/>
    </row>
    <row r="80">
      <c r="A80" s="395" t="s">
        <v>142</v>
      </c>
      <c r="B80" s="396"/>
      <c r="C80" s="396"/>
      <c r="D80" s="396"/>
      <c r="E80" s="396"/>
      <c r="F80" s="396"/>
      <c r="G80" s="397"/>
      <c r="H80" s="407">
        <f>'Ручные данные'!$I$8</f>
        <v>2</v>
      </c>
      <c r="I80" s="408"/>
      <c r="J80" s="407">
        <f>'Ручные данные'!$I$8</f>
        <v>2</v>
      </c>
      <c r="K80" s="408"/>
      <c r="L80" s="407">
        <f>'Ручные данные'!$I$9</f>
        <v>0</v>
      </c>
      <c r="M80" s="408"/>
    </row>
    <row r="81">
      <c r="A81" s="395" t="s">
        <v>143</v>
      </c>
      <c r="B81" s="396"/>
      <c r="C81" s="396"/>
      <c r="D81" s="396"/>
      <c r="E81" s="396"/>
      <c r="F81" s="396"/>
      <c r="G81" s="397"/>
      <c r="H81" s="398">
        <f>SUM(H80/H76*100)</f>
        <v>12.5</v>
      </c>
      <c r="I81" s="399"/>
      <c r="J81" s="398">
        <f>SUM(J80/J76*100)</f>
        <v>16.666666666666664</v>
      </c>
      <c r="K81" s="399"/>
      <c r="L81" s="398">
        <f>SUM(L80/L76*100)</f>
        <v>0</v>
      </c>
      <c r="M81" s="399"/>
    </row>
    <row r="82">
      <c r="A82" s="395" t="s">
        <v>144</v>
      </c>
      <c r="B82" s="396"/>
      <c r="C82" s="396"/>
      <c r="D82" s="396"/>
      <c r="E82" s="396"/>
      <c r="F82" s="396"/>
      <c r="G82" s="397"/>
      <c r="H82" s="417">
        <f>ЛОТУС!$E$140</f>
        <v>13</v>
      </c>
      <c r="I82" s="418"/>
      <c r="J82" s="417">
        <f>ЛОТУС!$F$140</f>
        <v>10</v>
      </c>
      <c r="K82" s="418"/>
      <c r="L82" s="417">
        <f>ЛОТУС!$G$140</f>
        <v>18</v>
      </c>
      <c r="M82" s="418"/>
    </row>
    <row r="83">
      <c r="A83" s="395" t="s">
        <v>145</v>
      </c>
      <c r="B83" s="396"/>
      <c r="C83" s="396"/>
      <c r="D83" s="396"/>
      <c r="E83" s="396"/>
      <c r="F83" s="396"/>
      <c r="G83" s="397"/>
      <c r="H83" s="398">
        <f>SUM(H82/H72*100)</f>
        <v>81.25</v>
      </c>
      <c r="I83" s="399"/>
      <c r="J83" s="398">
        <f>SUM(J82/J72*100)</f>
        <v>83.333333333333343</v>
      </c>
      <c r="K83" s="399"/>
      <c r="L83" s="398">
        <f>SUM(L82/L72*100)</f>
        <v>81.818181818181827</v>
      </c>
      <c r="M83" s="399"/>
    </row>
    <row r="84">
      <c r="A84" s="395" t="s">
        <v>146</v>
      </c>
      <c r="B84" s="396"/>
      <c r="C84" s="396"/>
      <c r="D84" s="396"/>
      <c r="E84" s="396"/>
      <c r="F84" s="396"/>
      <c r="G84" s="397"/>
      <c r="H84" s="407">
        <f>ЛОТУС!$E$141</f>
        <v>0</v>
      </c>
      <c r="I84" s="408"/>
      <c r="J84" s="407">
        <f>ЛОТУС!$F$141</f>
        <v>0</v>
      </c>
      <c r="K84" s="408"/>
      <c r="L84" s="407">
        <f>ЛОТУС!$G$141</f>
        <v>0</v>
      </c>
      <c r="M84" s="408"/>
    </row>
    <row r="85">
      <c r="A85" s="395" t="s">
        <v>147</v>
      </c>
      <c r="B85" s="396"/>
      <c r="C85" s="396"/>
      <c r="D85" s="396"/>
      <c r="E85" s="396"/>
      <c r="F85" s="396"/>
      <c r="G85" s="397"/>
      <c r="H85" s="421">
        <f>SUM(H84/H72*100)</f>
        <v>0</v>
      </c>
      <c r="I85" s="422"/>
      <c r="J85" s="398">
        <f>SUM(J84/J72*100)</f>
        <v>0</v>
      </c>
      <c r="K85" s="399"/>
      <c r="L85" s="398">
        <f>SUM(L84/L72*100)</f>
        <v>0</v>
      </c>
      <c r="M85" s="399"/>
    </row>
    <row r="86">
      <c r="A86" s="395" t="s">
        <v>148</v>
      </c>
      <c r="B86" s="396"/>
      <c r="C86" s="396"/>
      <c r="D86" s="396"/>
      <c r="E86" s="396"/>
      <c r="F86" s="396"/>
      <c r="G86" s="397"/>
      <c r="H86" s="407">
        <f>ЛОТУС!$E$142</f>
        <v>0</v>
      </c>
      <c r="I86" s="408"/>
      <c r="J86" s="398"/>
      <c r="K86" s="399"/>
      <c r="L86" s="398"/>
      <c r="M86" s="399"/>
    </row>
    <row r="87">
      <c r="A87" s="395" t="s">
        <v>149</v>
      </c>
      <c r="B87" s="396"/>
      <c r="C87" s="396"/>
      <c r="D87" s="396"/>
      <c r="E87" s="396"/>
      <c r="F87" s="396"/>
      <c r="G87" s="397"/>
      <c r="H87" s="398">
        <f>SUM(H86/H72*100)</f>
        <v>0</v>
      </c>
      <c r="I87" s="399"/>
      <c r="J87" s="398"/>
      <c r="K87" s="399"/>
      <c r="L87" s="398"/>
      <c r="M87" s="399"/>
    </row>
    <row r="88">
      <c r="A88" s="395"/>
      <c r="B88" s="396"/>
      <c r="C88" s="396"/>
      <c r="D88" s="396"/>
      <c r="E88" s="396"/>
      <c r="F88" s="396"/>
      <c r="G88" s="397"/>
      <c r="H88" s="398"/>
      <c r="I88" s="399"/>
      <c r="J88" s="398"/>
      <c r="K88" s="399"/>
      <c r="L88" s="398"/>
      <c r="M88" s="399"/>
    </row>
    <row r="89">
      <c r="A89" s="405" t="s">
        <v>150</v>
      </c>
      <c r="B89" s="431"/>
      <c r="C89" s="431"/>
      <c r="D89" s="431"/>
      <c r="E89" s="431"/>
      <c r="F89" s="431"/>
      <c r="G89" s="431"/>
      <c r="H89" s="432"/>
      <c r="I89" s="432"/>
      <c r="J89" s="432"/>
      <c r="K89" s="432"/>
      <c r="L89" s="432"/>
      <c r="M89" s="433"/>
    </row>
    <row r="90">
      <c r="A90" s="407" t="s">
        <v>151</v>
      </c>
      <c r="B90" s="439"/>
      <c r="C90" s="439"/>
      <c r="D90" s="439"/>
      <c r="E90" s="439"/>
      <c r="F90" s="439"/>
      <c r="G90" s="408"/>
      <c r="H90" s="440" t="s">
        <v>152</v>
      </c>
      <c r="I90" s="399" t="s">
        <v>153</v>
      </c>
      <c r="J90" s="440" t="s">
        <v>154</v>
      </c>
      <c r="K90" s="399" t="s">
        <v>155</v>
      </c>
      <c r="L90" s="440" t="s">
        <v>156</v>
      </c>
      <c r="M90" s="399" t="s">
        <v>102</v>
      </c>
    </row>
    <row r="91" ht="15.75">
      <c r="A91" s="441" t="s">
        <v>157</v>
      </c>
      <c r="B91" s="442" t="s">
        <v>157</v>
      </c>
      <c r="C91" s="442" t="s">
        <v>157</v>
      </c>
      <c r="D91" s="442" t="s">
        <v>157</v>
      </c>
      <c r="E91" s="442" t="s">
        <v>157</v>
      </c>
      <c r="F91" s="442" t="s">
        <v>157</v>
      </c>
      <c r="G91" s="443" t="s">
        <v>157</v>
      </c>
      <c r="H91" s="286">
        <f>ЛОТУС!$E$104</f>
        <v>0</v>
      </c>
      <c r="I91" s="408">
        <f>ЛОТУС!$I$104</f>
        <v>0</v>
      </c>
      <c r="J91" s="286">
        <f>ЛОТУС!$H$104</f>
        <v>0</v>
      </c>
      <c r="K91" s="408">
        <f>ЛОТУС!$F$104</f>
        <v>0</v>
      </c>
      <c r="L91" s="286">
        <f>ЛОТУС!$G$104</f>
        <v>0</v>
      </c>
      <c r="M91" s="444">
        <f t="shared" ref="M91:M120" si="4">SUM(H91:L91)</f>
        <v>0</v>
      </c>
    </row>
    <row r="92" ht="15.75">
      <c r="A92" s="441" t="s">
        <v>158</v>
      </c>
      <c r="B92" s="442" t="s">
        <v>158</v>
      </c>
      <c r="C92" s="442" t="s">
        <v>158</v>
      </c>
      <c r="D92" s="442" t="s">
        <v>158</v>
      </c>
      <c r="E92" s="442" t="s">
        <v>158</v>
      </c>
      <c r="F92" s="442" t="s">
        <v>158</v>
      </c>
      <c r="G92" s="443" t="s">
        <v>158</v>
      </c>
      <c r="H92" s="286">
        <f>ЛОТУС!E105</f>
        <v>0</v>
      </c>
      <c r="I92" s="408">
        <f>ЛОТУС!I105</f>
        <v>0</v>
      </c>
      <c r="J92" s="286">
        <f>ЛОТУС!H105</f>
        <v>0</v>
      </c>
      <c r="K92" s="408">
        <f>ЛОТУС!F105</f>
        <v>0</v>
      </c>
      <c r="L92" s="445">
        <f>ЛОТУС!G105</f>
        <v>0</v>
      </c>
      <c r="M92" s="444">
        <f t="shared" si="4"/>
        <v>0</v>
      </c>
    </row>
    <row r="93" ht="15.75">
      <c r="A93" s="441" t="s">
        <v>159</v>
      </c>
      <c r="B93" s="442" t="s">
        <v>159</v>
      </c>
      <c r="C93" s="442" t="s">
        <v>159</v>
      </c>
      <c r="D93" s="442" t="s">
        <v>159</v>
      </c>
      <c r="E93" s="442" t="s">
        <v>159</v>
      </c>
      <c r="F93" s="442" t="s">
        <v>159</v>
      </c>
      <c r="G93" s="443" t="s">
        <v>159</v>
      </c>
      <c r="H93" s="285">
        <f>ЛОТУС!E106</f>
        <v>0</v>
      </c>
      <c r="I93" s="418">
        <f>ЛОТУС!I106</f>
        <v>0</v>
      </c>
      <c r="J93" s="285">
        <f>ЛОТУС!H106</f>
        <v>0</v>
      </c>
      <c r="K93" s="418">
        <f>ЛОТУС!F106</f>
        <v>0</v>
      </c>
      <c r="L93" s="446">
        <f>ЛОТУС!G106</f>
        <v>0</v>
      </c>
      <c r="M93" s="447">
        <f t="shared" si="4"/>
        <v>0</v>
      </c>
    </row>
    <row r="94" ht="15.75">
      <c r="A94" s="441" t="s">
        <v>160</v>
      </c>
      <c r="B94" s="442" t="s">
        <v>160</v>
      </c>
      <c r="C94" s="442" t="s">
        <v>160</v>
      </c>
      <c r="D94" s="442" t="s">
        <v>160</v>
      </c>
      <c r="E94" s="442" t="s">
        <v>160</v>
      </c>
      <c r="F94" s="442" t="s">
        <v>160</v>
      </c>
      <c r="G94" s="443" t="s">
        <v>160</v>
      </c>
      <c r="H94" s="286">
        <f>ЛОТУС!E107</f>
        <v>0</v>
      </c>
      <c r="I94" s="408">
        <f>ЛОТУС!I107</f>
        <v>0</v>
      </c>
      <c r="J94" s="286">
        <f>ЛОТУС!H107</f>
        <v>0</v>
      </c>
      <c r="K94" s="408">
        <f>ЛОТУС!F107</f>
        <v>0</v>
      </c>
      <c r="L94" s="445">
        <f>ЛОТУС!G107</f>
        <v>0</v>
      </c>
      <c r="M94" s="444">
        <f t="shared" si="4"/>
        <v>0</v>
      </c>
    </row>
    <row r="95" ht="15.75">
      <c r="A95" s="441" t="s">
        <v>161</v>
      </c>
      <c r="B95" s="442" t="s">
        <v>161</v>
      </c>
      <c r="C95" s="442" t="s">
        <v>161</v>
      </c>
      <c r="D95" s="442" t="s">
        <v>161</v>
      </c>
      <c r="E95" s="442" t="s">
        <v>161</v>
      </c>
      <c r="F95" s="442" t="s">
        <v>161</v>
      </c>
      <c r="G95" s="443" t="s">
        <v>161</v>
      </c>
      <c r="H95" s="285">
        <f>ЛОТУС!E108</f>
        <v>0</v>
      </c>
      <c r="I95" s="418">
        <f>ЛОТУС!I108</f>
        <v>0</v>
      </c>
      <c r="J95" s="285">
        <f>ЛОТУС!H108</f>
        <v>0</v>
      </c>
      <c r="K95" s="418">
        <f>ЛОТУС!F108</f>
        <v>0</v>
      </c>
      <c r="L95" s="446">
        <f>ЛОТУС!G108</f>
        <v>0</v>
      </c>
      <c r="M95" s="447">
        <f t="shared" si="4"/>
        <v>0</v>
      </c>
    </row>
    <row r="96" ht="15.75">
      <c r="A96" s="441" t="s">
        <v>162</v>
      </c>
      <c r="B96" s="442" t="s">
        <v>162</v>
      </c>
      <c r="C96" s="442" t="s">
        <v>162</v>
      </c>
      <c r="D96" s="442" t="s">
        <v>162</v>
      </c>
      <c r="E96" s="442" t="s">
        <v>162</v>
      </c>
      <c r="F96" s="442" t="s">
        <v>162</v>
      </c>
      <c r="G96" s="443" t="s">
        <v>162</v>
      </c>
      <c r="H96" s="285">
        <f>ЛОТУС!E109</f>
        <v>0</v>
      </c>
      <c r="I96" s="418">
        <f>ЛОТУС!I109</f>
        <v>0</v>
      </c>
      <c r="J96" s="285">
        <f>ЛОТУС!H109</f>
        <v>0</v>
      </c>
      <c r="K96" s="418">
        <f>ЛОТУС!F109</f>
        <v>0</v>
      </c>
      <c r="L96" s="446">
        <f>ЛОТУС!G109</f>
        <v>0</v>
      </c>
      <c r="M96" s="447">
        <f t="shared" si="4"/>
        <v>0</v>
      </c>
    </row>
    <row r="97" ht="15.75">
      <c r="A97" s="441" t="s">
        <v>163</v>
      </c>
      <c r="B97" s="442" t="s">
        <v>163</v>
      </c>
      <c r="C97" s="442" t="s">
        <v>163</v>
      </c>
      <c r="D97" s="442" t="s">
        <v>163</v>
      </c>
      <c r="E97" s="442" t="s">
        <v>163</v>
      </c>
      <c r="F97" s="442" t="s">
        <v>163</v>
      </c>
      <c r="G97" s="443" t="s">
        <v>163</v>
      </c>
      <c r="H97" s="286">
        <f>ЛОТУС!E110</f>
        <v>0</v>
      </c>
      <c r="I97" s="408">
        <f>ЛОТУС!I110</f>
        <v>0</v>
      </c>
      <c r="J97" s="286">
        <f>ЛОТУС!H110</f>
        <v>0</v>
      </c>
      <c r="K97" s="408">
        <f>ЛОТУС!F110</f>
        <v>0</v>
      </c>
      <c r="L97" s="445">
        <f>ЛОТУС!G110</f>
        <v>0</v>
      </c>
      <c r="M97" s="444">
        <f t="shared" si="4"/>
        <v>0</v>
      </c>
    </row>
    <row r="98" ht="15.75">
      <c r="A98" s="441" t="s">
        <v>164</v>
      </c>
      <c r="B98" s="442" t="s">
        <v>164</v>
      </c>
      <c r="C98" s="442" t="s">
        <v>164</v>
      </c>
      <c r="D98" s="442" t="s">
        <v>164</v>
      </c>
      <c r="E98" s="442" t="s">
        <v>164</v>
      </c>
      <c r="F98" s="442" t="s">
        <v>164</v>
      </c>
      <c r="G98" s="443" t="s">
        <v>164</v>
      </c>
      <c r="H98" s="285">
        <f>ЛОТУС!E111</f>
        <v>0</v>
      </c>
      <c r="I98" s="418">
        <f>ЛОТУС!I111</f>
        <v>0</v>
      </c>
      <c r="J98" s="285">
        <f>ЛОТУС!H111</f>
        <v>0</v>
      </c>
      <c r="K98" s="418">
        <f>ЛОТУС!F111</f>
        <v>0</v>
      </c>
      <c r="L98" s="446">
        <f>ЛОТУС!G111</f>
        <v>2</v>
      </c>
      <c r="M98" s="447">
        <f t="shared" si="4"/>
        <v>2</v>
      </c>
    </row>
    <row r="99" ht="15.75">
      <c r="A99" s="441" t="s">
        <v>165</v>
      </c>
      <c r="B99" s="442" t="s">
        <v>165</v>
      </c>
      <c r="C99" s="442" t="s">
        <v>165</v>
      </c>
      <c r="D99" s="442" t="s">
        <v>165</v>
      </c>
      <c r="E99" s="442" t="s">
        <v>165</v>
      </c>
      <c r="F99" s="442" t="s">
        <v>165</v>
      </c>
      <c r="G99" s="443" t="s">
        <v>165</v>
      </c>
      <c r="H99" s="285">
        <f>ЛОТУС!E112</f>
        <v>0</v>
      </c>
      <c r="I99" s="418">
        <f>ЛОТУС!I112</f>
        <v>0</v>
      </c>
      <c r="J99" s="285">
        <f>ЛОТУС!H112</f>
        <v>0</v>
      </c>
      <c r="K99" s="418">
        <f>ЛОТУС!F112</f>
        <v>0</v>
      </c>
      <c r="L99" s="446">
        <f>ЛОТУС!G112</f>
        <v>0</v>
      </c>
      <c r="M99" s="447">
        <f t="shared" si="4"/>
        <v>0</v>
      </c>
    </row>
    <row r="100" ht="15.75">
      <c r="A100" s="441" t="s">
        <v>166</v>
      </c>
      <c r="B100" s="442" t="s">
        <v>166</v>
      </c>
      <c r="C100" s="442" t="s">
        <v>166</v>
      </c>
      <c r="D100" s="442" t="s">
        <v>166</v>
      </c>
      <c r="E100" s="442" t="s">
        <v>166</v>
      </c>
      <c r="F100" s="442" t="s">
        <v>166</v>
      </c>
      <c r="G100" s="443" t="s">
        <v>166</v>
      </c>
      <c r="H100" s="285">
        <f>ЛОТУС!E113</f>
        <v>0</v>
      </c>
      <c r="I100" s="418">
        <f>ЛОТУС!I113</f>
        <v>0</v>
      </c>
      <c r="J100" s="285">
        <f>ЛОТУС!H113</f>
        <v>0</v>
      </c>
      <c r="K100" s="418">
        <f>ЛОТУС!F113</f>
        <v>0</v>
      </c>
      <c r="L100" s="446">
        <f>ЛОТУС!G113</f>
        <v>0</v>
      </c>
      <c r="M100" s="447">
        <f t="shared" si="4"/>
        <v>0</v>
      </c>
    </row>
    <row r="101" ht="15.75">
      <c r="A101" s="441" t="s">
        <v>167</v>
      </c>
      <c r="B101" s="442" t="s">
        <v>167</v>
      </c>
      <c r="C101" s="442" t="s">
        <v>167</v>
      </c>
      <c r="D101" s="442" t="s">
        <v>167</v>
      </c>
      <c r="E101" s="442" t="s">
        <v>167</v>
      </c>
      <c r="F101" s="442" t="s">
        <v>167</v>
      </c>
      <c r="G101" s="443" t="s">
        <v>167</v>
      </c>
      <c r="H101" s="285">
        <f>ЛОТУС!E114</f>
        <v>0</v>
      </c>
      <c r="I101" s="418">
        <f>ЛОТУС!I114</f>
        <v>0</v>
      </c>
      <c r="J101" s="285">
        <f>ЛОТУС!H114</f>
        <v>0</v>
      </c>
      <c r="K101" s="418">
        <f>ЛОТУС!F114</f>
        <v>0</v>
      </c>
      <c r="L101" s="446">
        <f>ЛОТУС!G114</f>
        <v>0</v>
      </c>
      <c r="M101" s="447">
        <f t="shared" si="4"/>
        <v>0</v>
      </c>
    </row>
    <row r="102" ht="15.75">
      <c r="A102" s="441" t="s">
        <v>168</v>
      </c>
      <c r="B102" s="442" t="s">
        <v>168</v>
      </c>
      <c r="C102" s="442" t="s">
        <v>168</v>
      </c>
      <c r="D102" s="442" t="s">
        <v>168</v>
      </c>
      <c r="E102" s="442" t="s">
        <v>168</v>
      </c>
      <c r="F102" s="442" t="s">
        <v>168</v>
      </c>
      <c r="G102" s="443" t="s">
        <v>168</v>
      </c>
      <c r="H102" s="285">
        <f>ЛОТУС!E115</f>
        <v>0</v>
      </c>
      <c r="I102" s="418">
        <f>ЛОТУС!I115</f>
        <v>0</v>
      </c>
      <c r="J102" s="285">
        <f>ЛОТУС!H115</f>
        <v>0</v>
      </c>
      <c r="K102" s="418">
        <f>ЛОТУС!F115</f>
        <v>0</v>
      </c>
      <c r="L102" s="446">
        <f>ЛОТУС!G115</f>
        <v>1</v>
      </c>
      <c r="M102" s="447">
        <f t="shared" si="4"/>
        <v>1</v>
      </c>
    </row>
    <row r="103" ht="15.75">
      <c r="A103" s="441" t="s">
        <v>169</v>
      </c>
      <c r="B103" s="442" t="s">
        <v>169</v>
      </c>
      <c r="C103" s="442" t="s">
        <v>169</v>
      </c>
      <c r="D103" s="442" t="s">
        <v>169</v>
      </c>
      <c r="E103" s="442" t="s">
        <v>169</v>
      </c>
      <c r="F103" s="442" t="s">
        <v>169</v>
      </c>
      <c r="G103" s="443" t="s">
        <v>169</v>
      </c>
      <c r="H103" s="285">
        <f>ЛОТУС!E116</f>
        <v>0</v>
      </c>
      <c r="I103" s="418">
        <f>ЛОТУС!I116</f>
        <v>0</v>
      </c>
      <c r="J103" s="285">
        <f>ЛОТУС!H116</f>
        <v>0</v>
      </c>
      <c r="K103" s="418">
        <f>ЛОТУС!F116</f>
        <v>0</v>
      </c>
      <c r="L103" s="446">
        <f>ЛОТУС!G116</f>
        <v>0</v>
      </c>
      <c r="M103" s="447">
        <f t="shared" si="4"/>
        <v>0</v>
      </c>
    </row>
    <row r="104" ht="15.75">
      <c r="A104" s="441" t="s">
        <v>170</v>
      </c>
      <c r="B104" s="442" t="s">
        <v>170</v>
      </c>
      <c r="C104" s="442" t="s">
        <v>170</v>
      </c>
      <c r="D104" s="442" t="s">
        <v>170</v>
      </c>
      <c r="E104" s="442" t="s">
        <v>170</v>
      </c>
      <c r="F104" s="442" t="s">
        <v>170</v>
      </c>
      <c r="G104" s="443" t="s">
        <v>170</v>
      </c>
      <c r="H104" s="285">
        <f>ЛОТУС!E117</f>
        <v>0</v>
      </c>
      <c r="I104" s="418">
        <f>ЛОТУС!I117</f>
        <v>0</v>
      </c>
      <c r="J104" s="285">
        <f>ЛОТУС!H117</f>
        <v>0</v>
      </c>
      <c r="K104" s="418">
        <f>ЛОТУС!F117</f>
        <v>0</v>
      </c>
      <c r="L104" s="446">
        <f>ЛОТУС!G117</f>
        <v>0</v>
      </c>
      <c r="M104" s="447">
        <f t="shared" si="4"/>
        <v>0</v>
      </c>
    </row>
    <row r="105" ht="15.75">
      <c r="A105" s="441" t="s">
        <v>171</v>
      </c>
      <c r="B105" s="442" t="s">
        <v>171</v>
      </c>
      <c r="C105" s="442" t="s">
        <v>171</v>
      </c>
      <c r="D105" s="442" t="s">
        <v>171</v>
      </c>
      <c r="E105" s="442" t="s">
        <v>171</v>
      </c>
      <c r="F105" s="442" t="s">
        <v>171</v>
      </c>
      <c r="G105" s="443" t="s">
        <v>171</v>
      </c>
      <c r="H105" s="285">
        <f>ЛОТУС!E118</f>
        <v>0</v>
      </c>
      <c r="I105" s="418">
        <f>ЛОТУС!I118</f>
        <v>0</v>
      </c>
      <c r="J105" s="285">
        <f>ЛОТУС!H118</f>
        <v>0</v>
      </c>
      <c r="K105" s="418">
        <f>ЛОТУС!F118</f>
        <v>0</v>
      </c>
      <c r="L105" s="446">
        <f>ЛОТУС!G118</f>
        <v>0</v>
      </c>
      <c r="M105" s="447">
        <f t="shared" si="4"/>
        <v>0</v>
      </c>
    </row>
    <row r="106" ht="15.75">
      <c r="A106" s="441" t="s">
        <v>172</v>
      </c>
      <c r="B106" s="442" t="s">
        <v>172</v>
      </c>
      <c r="C106" s="442" t="s">
        <v>172</v>
      </c>
      <c r="D106" s="442" t="s">
        <v>172</v>
      </c>
      <c r="E106" s="442" t="s">
        <v>172</v>
      </c>
      <c r="F106" s="442" t="s">
        <v>172</v>
      </c>
      <c r="G106" s="443" t="s">
        <v>172</v>
      </c>
      <c r="H106" s="285">
        <f>ЛОТУС!E119</f>
        <v>0</v>
      </c>
      <c r="I106" s="418">
        <f>ЛОТУС!I119</f>
        <v>0</v>
      </c>
      <c r="J106" s="285">
        <f>ЛОТУС!H119</f>
        <v>0</v>
      </c>
      <c r="K106" s="418">
        <f>ЛОТУС!F119</f>
        <v>0</v>
      </c>
      <c r="L106" s="446">
        <f>ЛОТУС!G119</f>
        <v>0</v>
      </c>
      <c r="M106" s="447">
        <f t="shared" si="4"/>
        <v>0</v>
      </c>
    </row>
    <row r="107" ht="15.75">
      <c r="A107" s="441" t="s">
        <v>173</v>
      </c>
      <c r="B107" s="442" t="s">
        <v>173</v>
      </c>
      <c r="C107" s="442" t="s">
        <v>173</v>
      </c>
      <c r="D107" s="442" t="s">
        <v>173</v>
      </c>
      <c r="E107" s="442" t="s">
        <v>173</v>
      </c>
      <c r="F107" s="442" t="s">
        <v>173</v>
      </c>
      <c r="G107" s="443" t="s">
        <v>173</v>
      </c>
      <c r="H107" s="285">
        <f>ЛОТУС!E120</f>
        <v>0</v>
      </c>
      <c r="I107" s="418">
        <f>ЛОТУС!I120</f>
        <v>0</v>
      </c>
      <c r="J107" s="285">
        <f>ЛОТУС!H120</f>
        <v>0</v>
      </c>
      <c r="K107" s="418">
        <f>ЛОТУС!F120</f>
        <v>0</v>
      </c>
      <c r="L107" s="446">
        <f>ЛОТУС!G120</f>
        <v>0</v>
      </c>
      <c r="M107" s="447">
        <f t="shared" si="4"/>
        <v>0</v>
      </c>
    </row>
    <row r="108" ht="15.75">
      <c r="A108" s="441" t="s">
        <v>174</v>
      </c>
      <c r="B108" s="442" t="s">
        <v>174</v>
      </c>
      <c r="C108" s="442" t="s">
        <v>174</v>
      </c>
      <c r="D108" s="442" t="s">
        <v>174</v>
      </c>
      <c r="E108" s="442" t="s">
        <v>174</v>
      </c>
      <c r="F108" s="442" t="s">
        <v>174</v>
      </c>
      <c r="G108" s="443" t="s">
        <v>174</v>
      </c>
      <c r="H108" s="285">
        <f>ЛОТУС!E121</f>
        <v>0</v>
      </c>
      <c r="I108" s="418">
        <f>ЛОТУС!I121</f>
        <v>0</v>
      </c>
      <c r="J108" s="285">
        <f>ЛОТУС!H121</f>
        <v>0</v>
      </c>
      <c r="K108" s="418">
        <f>ЛОТУС!F121</f>
        <v>0</v>
      </c>
      <c r="L108" s="446">
        <f>ЛОТУС!G121</f>
        <v>0</v>
      </c>
      <c r="M108" s="447">
        <f t="shared" si="4"/>
        <v>0</v>
      </c>
    </row>
    <row r="109" ht="15.75">
      <c r="A109" s="441" t="s">
        <v>175</v>
      </c>
      <c r="B109" s="442" t="s">
        <v>175</v>
      </c>
      <c r="C109" s="442" t="s">
        <v>175</v>
      </c>
      <c r="D109" s="442" t="s">
        <v>175</v>
      </c>
      <c r="E109" s="442" t="s">
        <v>175</v>
      </c>
      <c r="F109" s="442" t="s">
        <v>175</v>
      </c>
      <c r="G109" s="443" t="s">
        <v>175</v>
      </c>
      <c r="H109" s="285">
        <f>ЛОТУС!E122</f>
        <v>0</v>
      </c>
      <c r="I109" s="418">
        <f>ЛОТУС!I122</f>
        <v>0</v>
      </c>
      <c r="J109" s="285">
        <f>ЛОТУС!H122</f>
        <v>0</v>
      </c>
      <c r="K109" s="418">
        <f>ЛОТУС!F122</f>
        <v>0</v>
      </c>
      <c r="L109" s="446">
        <f>ЛОТУС!G122</f>
        <v>0</v>
      </c>
      <c r="M109" s="447">
        <f t="shared" si="4"/>
        <v>0</v>
      </c>
    </row>
    <row r="110" ht="15.75">
      <c r="A110" s="441" t="s">
        <v>176</v>
      </c>
      <c r="B110" s="442" t="s">
        <v>176</v>
      </c>
      <c r="C110" s="442" t="s">
        <v>176</v>
      </c>
      <c r="D110" s="442" t="s">
        <v>176</v>
      </c>
      <c r="E110" s="442" t="s">
        <v>176</v>
      </c>
      <c r="F110" s="442" t="s">
        <v>176</v>
      </c>
      <c r="G110" s="443" t="s">
        <v>176</v>
      </c>
      <c r="H110" s="285">
        <f>ЛОТУС!E123</f>
        <v>0</v>
      </c>
      <c r="I110" s="418">
        <f>ЛОТУС!I123</f>
        <v>0</v>
      </c>
      <c r="J110" s="285">
        <f>ЛОТУС!H123</f>
        <v>0</v>
      </c>
      <c r="K110" s="418">
        <f>ЛОТУС!F123</f>
        <v>0</v>
      </c>
      <c r="L110" s="446">
        <f>ЛОТУС!G123</f>
        <v>0</v>
      </c>
      <c r="M110" s="447">
        <f t="shared" si="4"/>
        <v>0</v>
      </c>
    </row>
    <row r="111" ht="15.75">
      <c r="A111" s="441" t="s">
        <v>177</v>
      </c>
      <c r="B111" s="442" t="s">
        <v>177</v>
      </c>
      <c r="C111" s="442" t="s">
        <v>177</v>
      </c>
      <c r="D111" s="442" t="s">
        <v>177</v>
      </c>
      <c r="E111" s="442" t="s">
        <v>177</v>
      </c>
      <c r="F111" s="442" t="s">
        <v>177</v>
      </c>
      <c r="G111" s="443" t="s">
        <v>177</v>
      </c>
      <c r="H111" s="285">
        <f>ЛОТУС!E124</f>
        <v>0</v>
      </c>
      <c r="I111" s="418">
        <f>ЛОТУС!I124</f>
        <v>0</v>
      </c>
      <c r="J111" s="285">
        <f>ЛОТУС!H124</f>
        <v>0</v>
      </c>
      <c r="K111" s="418">
        <f>ЛОТУС!F124</f>
        <v>0</v>
      </c>
      <c r="L111" s="446">
        <f>ЛОТУС!G124</f>
        <v>0</v>
      </c>
      <c r="M111" s="447">
        <f t="shared" si="4"/>
        <v>0</v>
      </c>
    </row>
    <row r="112" ht="15.75">
      <c r="A112" s="441" t="s">
        <v>178</v>
      </c>
      <c r="B112" s="442" t="s">
        <v>178</v>
      </c>
      <c r="C112" s="442" t="s">
        <v>178</v>
      </c>
      <c r="D112" s="442" t="s">
        <v>178</v>
      </c>
      <c r="E112" s="442" t="s">
        <v>178</v>
      </c>
      <c r="F112" s="442" t="s">
        <v>178</v>
      </c>
      <c r="G112" s="443" t="s">
        <v>178</v>
      </c>
      <c r="H112" s="285">
        <f>ЛОТУС!E125</f>
        <v>0</v>
      </c>
      <c r="I112" s="418">
        <f>ЛОТУС!I125</f>
        <v>0</v>
      </c>
      <c r="J112" s="285">
        <f>ЛОТУС!H125</f>
        <v>0</v>
      </c>
      <c r="K112" s="418">
        <f>ЛОТУС!F125</f>
        <v>0</v>
      </c>
      <c r="L112" s="446">
        <f>ЛОТУС!G125</f>
        <v>0</v>
      </c>
      <c r="M112" s="447">
        <f t="shared" si="4"/>
        <v>0</v>
      </c>
    </row>
    <row r="113" ht="15.75">
      <c r="A113" s="441" t="s">
        <v>179</v>
      </c>
      <c r="B113" s="442" t="s">
        <v>179</v>
      </c>
      <c r="C113" s="442" t="s">
        <v>179</v>
      </c>
      <c r="D113" s="442" t="s">
        <v>179</v>
      </c>
      <c r="E113" s="442" t="s">
        <v>179</v>
      </c>
      <c r="F113" s="442" t="s">
        <v>179</v>
      </c>
      <c r="G113" s="443" t="s">
        <v>179</v>
      </c>
      <c r="H113" s="285">
        <f>ЛОТУС!E126</f>
        <v>0</v>
      </c>
      <c r="I113" s="418">
        <f>ЛОТУС!I126</f>
        <v>0</v>
      </c>
      <c r="J113" s="285">
        <f>ЛОТУС!H126</f>
        <v>0</v>
      </c>
      <c r="K113" s="418">
        <f>ЛОТУС!F126</f>
        <v>0</v>
      </c>
      <c r="L113" s="446">
        <f>ЛОТУС!G126</f>
        <v>0</v>
      </c>
      <c r="M113" s="447">
        <f t="shared" si="4"/>
        <v>0</v>
      </c>
    </row>
    <row r="114" ht="15.75">
      <c r="A114" s="441" t="s">
        <v>180</v>
      </c>
      <c r="B114" s="442" t="s">
        <v>180</v>
      </c>
      <c r="C114" s="442" t="s">
        <v>180</v>
      </c>
      <c r="D114" s="442" t="s">
        <v>180</v>
      </c>
      <c r="E114" s="442" t="s">
        <v>180</v>
      </c>
      <c r="F114" s="442" t="s">
        <v>180</v>
      </c>
      <c r="G114" s="443" t="s">
        <v>180</v>
      </c>
      <c r="H114" s="285">
        <f>ЛОТУС!E127</f>
        <v>0</v>
      </c>
      <c r="I114" s="418">
        <f>ЛОТУС!I127</f>
        <v>0</v>
      </c>
      <c r="J114" s="285">
        <f>ЛОТУС!H127</f>
        <v>0</v>
      </c>
      <c r="K114" s="418">
        <f>ЛОТУС!F127</f>
        <v>0</v>
      </c>
      <c r="L114" s="446">
        <f>ЛОТУС!G127</f>
        <v>0</v>
      </c>
      <c r="M114" s="447">
        <f t="shared" si="4"/>
        <v>0</v>
      </c>
    </row>
    <row r="115" ht="15.75">
      <c r="A115" s="441" t="s">
        <v>181</v>
      </c>
      <c r="B115" s="442" t="s">
        <v>181</v>
      </c>
      <c r="C115" s="442" t="s">
        <v>181</v>
      </c>
      <c r="D115" s="442" t="s">
        <v>181</v>
      </c>
      <c r="E115" s="442" t="s">
        <v>181</v>
      </c>
      <c r="F115" s="442" t="s">
        <v>181</v>
      </c>
      <c r="G115" s="443" t="s">
        <v>181</v>
      </c>
      <c r="H115" s="285">
        <f>ЛОТУС!E128</f>
        <v>0</v>
      </c>
      <c r="I115" s="418">
        <f>ЛОТУС!I128</f>
        <v>0</v>
      </c>
      <c r="J115" s="285">
        <f>ЛОТУС!H128</f>
        <v>0</v>
      </c>
      <c r="K115" s="418">
        <f>ЛОТУС!F128</f>
        <v>2</v>
      </c>
      <c r="L115" s="446">
        <f>ЛОТУС!G128</f>
        <v>3</v>
      </c>
      <c r="M115" s="447">
        <f t="shared" si="4"/>
        <v>5</v>
      </c>
    </row>
    <row r="116" ht="15.75">
      <c r="A116" s="441" t="s">
        <v>182</v>
      </c>
      <c r="B116" s="442" t="s">
        <v>182</v>
      </c>
      <c r="C116" s="442" t="s">
        <v>182</v>
      </c>
      <c r="D116" s="442" t="s">
        <v>182</v>
      </c>
      <c r="E116" s="442" t="s">
        <v>182</v>
      </c>
      <c r="F116" s="442" t="s">
        <v>182</v>
      </c>
      <c r="G116" s="443" t="s">
        <v>182</v>
      </c>
      <c r="H116" s="285">
        <f>ЛОТУС!E129</f>
        <v>0</v>
      </c>
      <c r="I116" s="418">
        <f>ЛОТУС!I129</f>
        <v>0</v>
      </c>
      <c r="J116" s="285">
        <f>ЛОТУС!H129</f>
        <v>0</v>
      </c>
      <c r="K116" s="418">
        <f>ЛОТУС!F129</f>
        <v>0</v>
      </c>
      <c r="L116" s="446">
        <f>ЛОТУС!G129</f>
        <v>0</v>
      </c>
      <c r="M116" s="447">
        <f t="shared" si="4"/>
        <v>0</v>
      </c>
    </row>
    <row r="117" ht="15.75">
      <c r="A117" s="441" t="s">
        <v>183</v>
      </c>
      <c r="B117" s="442" t="s">
        <v>183</v>
      </c>
      <c r="C117" s="442" t="s">
        <v>183</v>
      </c>
      <c r="D117" s="442" t="s">
        <v>183</v>
      </c>
      <c r="E117" s="442" t="s">
        <v>183</v>
      </c>
      <c r="F117" s="442" t="s">
        <v>183</v>
      </c>
      <c r="G117" s="443" t="s">
        <v>183</v>
      </c>
      <c r="H117" s="285">
        <f>ЛОТУС!E130</f>
        <v>0</v>
      </c>
      <c r="I117" s="418">
        <f>ЛОТУС!I130</f>
        <v>0</v>
      </c>
      <c r="J117" s="285">
        <f>ЛОТУС!H130</f>
        <v>0</v>
      </c>
      <c r="K117" s="418">
        <f>ЛОТУС!F130</f>
        <v>0</v>
      </c>
      <c r="L117" s="446">
        <f>ЛОТУС!G130</f>
        <v>0</v>
      </c>
      <c r="M117" s="447">
        <f t="shared" si="4"/>
        <v>0</v>
      </c>
    </row>
    <row r="118" ht="15.75">
      <c r="A118" s="441" t="s">
        <v>184</v>
      </c>
      <c r="B118" s="442" t="s">
        <v>184</v>
      </c>
      <c r="C118" s="442" t="s">
        <v>184</v>
      </c>
      <c r="D118" s="442" t="s">
        <v>184</v>
      </c>
      <c r="E118" s="442" t="s">
        <v>184</v>
      </c>
      <c r="F118" s="442" t="s">
        <v>184</v>
      </c>
      <c r="G118" s="443" t="s">
        <v>184</v>
      </c>
      <c r="H118" s="285">
        <f>ЛОТУС!E131</f>
        <v>0</v>
      </c>
      <c r="I118" s="418">
        <f>ЛОТУС!I131</f>
        <v>0</v>
      </c>
      <c r="J118" s="285">
        <f>ЛОТУС!H131</f>
        <v>0</v>
      </c>
      <c r="K118" s="418">
        <f>ЛОТУС!F131</f>
        <v>0</v>
      </c>
      <c r="L118" s="446">
        <f>ЛОТУС!G131</f>
        <v>0</v>
      </c>
      <c r="M118" s="447">
        <f t="shared" si="4"/>
        <v>0</v>
      </c>
    </row>
    <row r="119" ht="15.75">
      <c r="A119" s="441" t="s">
        <v>185</v>
      </c>
      <c r="B119" s="442" t="s">
        <v>185</v>
      </c>
      <c r="C119" s="442" t="s">
        <v>185</v>
      </c>
      <c r="D119" s="442" t="s">
        <v>185</v>
      </c>
      <c r="E119" s="442" t="s">
        <v>185</v>
      </c>
      <c r="F119" s="442" t="s">
        <v>185</v>
      </c>
      <c r="G119" s="443" t="s">
        <v>185</v>
      </c>
      <c r="H119" s="285">
        <f>ЛОТУС!E132</f>
        <v>0</v>
      </c>
      <c r="I119" s="418">
        <f>ЛОТУС!I132</f>
        <v>0</v>
      </c>
      <c r="J119" s="285">
        <f>ЛОТУС!H132</f>
        <v>0</v>
      </c>
      <c r="K119" s="418">
        <f>ЛОТУС!F132</f>
        <v>0</v>
      </c>
      <c r="L119" s="446">
        <f>ЛОТУС!G132</f>
        <v>0</v>
      </c>
      <c r="M119" s="447">
        <f t="shared" si="4"/>
        <v>0</v>
      </c>
    </row>
    <row r="120" ht="15.75">
      <c r="A120" s="441" t="s">
        <v>186</v>
      </c>
      <c r="B120" s="442" t="s">
        <v>186</v>
      </c>
      <c r="C120" s="442" t="s">
        <v>186</v>
      </c>
      <c r="D120" s="442" t="s">
        <v>186</v>
      </c>
      <c r="E120" s="442" t="s">
        <v>186</v>
      </c>
      <c r="F120" s="442" t="s">
        <v>186</v>
      </c>
      <c r="G120" s="443" t="s">
        <v>186</v>
      </c>
      <c r="H120" s="286">
        <f>ЛОТУС!E133</f>
        <v>0</v>
      </c>
      <c r="I120" s="408">
        <f>ЛОТУС!I133</f>
        <v>0</v>
      </c>
      <c r="J120" s="286">
        <f>ЛОТУС!H133</f>
        <v>0</v>
      </c>
      <c r="K120" s="408">
        <f>ЛОТУС!F133</f>
        <v>0</v>
      </c>
      <c r="L120" s="445">
        <f>ЛОТУС!G133</f>
        <v>0</v>
      </c>
      <c r="M120" s="444">
        <f t="shared" si="4"/>
        <v>0</v>
      </c>
    </row>
    <row r="121" ht="15.75">
      <c r="A121" s="448" t="s">
        <v>102</v>
      </c>
      <c r="B121" s="449"/>
      <c r="C121" s="449"/>
      <c r="D121" s="449"/>
      <c r="E121" s="449"/>
      <c r="F121" s="449"/>
      <c r="G121" s="450"/>
      <c r="H121" s="451">
        <f>SUM(H91:H120)</f>
        <v>0</v>
      </c>
      <c r="I121" s="451">
        <f>SUM(I91:I120)</f>
        <v>0</v>
      </c>
      <c r="J121" s="451">
        <f>SUM(J91:J120)</f>
        <v>0</v>
      </c>
      <c r="K121" s="451">
        <f>SUM(K91:K120)</f>
        <v>2</v>
      </c>
      <c r="L121" s="451">
        <f>SUM(L91:L120)</f>
        <v>6</v>
      </c>
      <c r="M121" s="451">
        <f>SUM(M94:M120)</f>
        <v>8</v>
      </c>
    </row>
  </sheetData>
  <mergeCells count="375">
    <mergeCell ref="A1:M1"/>
    <mergeCell ref="A3:G3"/>
    <mergeCell ref="H3:I3"/>
    <mergeCell ref="J3:K3"/>
    <mergeCell ref="L3:M3"/>
    <mergeCell ref="A4:G4"/>
    <mergeCell ref="H4:I4"/>
    <mergeCell ref="J4:K4"/>
    <mergeCell ref="L4:M4"/>
    <mergeCell ref="A5:G5"/>
    <mergeCell ref="H5:I5"/>
    <mergeCell ref="J5:K5"/>
    <mergeCell ref="L5:M5"/>
    <mergeCell ref="A6:G6"/>
    <mergeCell ref="H6:I6"/>
    <mergeCell ref="J6:K6"/>
    <mergeCell ref="L6:M6"/>
    <mergeCell ref="A7:G7"/>
    <mergeCell ref="H7:I7"/>
    <mergeCell ref="J7:K7"/>
    <mergeCell ref="L7:M7"/>
    <mergeCell ref="A8:G8"/>
    <mergeCell ref="H8:I8"/>
    <mergeCell ref="J8:K8"/>
    <mergeCell ref="L8:M8"/>
    <mergeCell ref="A9:G9"/>
    <mergeCell ref="H9:I9"/>
    <mergeCell ref="J9:K9"/>
    <mergeCell ref="L9:M9"/>
    <mergeCell ref="A10:G10"/>
    <mergeCell ref="H10:I10"/>
    <mergeCell ref="J10:K10"/>
    <mergeCell ref="L10:M10"/>
    <mergeCell ref="A11:G11"/>
    <mergeCell ref="H11:I11"/>
    <mergeCell ref="J11:K11"/>
    <mergeCell ref="L11:M11"/>
    <mergeCell ref="A12:G12"/>
    <mergeCell ref="H12:I12"/>
    <mergeCell ref="J12:K12"/>
    <mergeCell ref="L12:M12"/>
    <mergeCell ref="A13:G13"/>
    <mergeCell ref="H13:I13"/>
    <mergeCell ref="J13:K13"/>
    <mergeCell ref="L13:M13"/>
    <mergeCell ref="A14:G14"/>
    <mergeCell ref="H14:I14"/>
    <mergeCell ref="J14:K14"/>
    <mergeCell ref="L14:M14"/>
    <mergeCell ref="A15:G15"/>
    <mergeCell ref="H15:I15"/>
    <mergeCell ref="J15:K15"/>
    <mergeCell ref="L15:M15"/>
    <mergeCell ref="A16:G16"/>
    <mergeCell ref="H16:I16"/>
    <mergeCell ref="J16:K16"/>
    <mergeCell ref="L16:M16"/>
    <mergeCell ref="A17:G17"/>
    <mergeCell ref="H17:I17"/>
    <mergeCell ref="J17:K17"/>
    <mergeCell ref="L17:M17"/>
    <mergeCell ref="A18:G18"/>
    <mergeCell ref="H18:I18"/>
    <mergeCell ref="J18:K18"/>
    <mergeCell ref="L18:M18"/>
    <mergeCell ref="A19:G19"/>
    <mergeCell ref="H19:I19"/>
    <mergeCell ref="J19:K19"/>
    <mergeCell ref="L19:M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H78:I78"/>
    <mergeCell ref="J78:K78"/>
    <mergeCell ref="L78:M78"/>
    <mergeCell ref="A79:G79"/>
    <mergeCell ref="H79:I79"/>
    <mergeCell ref="J79:K79"/>
    <mergeCell ref="L79:M79"/>
    <mergeCell ref="A80:G80"/>
    <mergeCell ref="H80:I80"/>
    <mergeCell ref="J80:K80"/>
    <mergeCell ref="L80:M80"/>
    <mergeCell ref="A81:G81"/>
    <mergeCell ref="H81:I81"/>
    <mergeCell ref="J81:K81"/>
    <mergeCell ref="L81:M81"/>
    <mergeCell ref="A82:G82"/>
    <mergeCell ref="H82:I82"/>
    <mergeCell ref="J82:K82"/>
    <mergeCell ref="L82:M82"/>
    <mergeCell ref="A83:G83"/>
    <mergeCell ref="H83:I83"/>
    <mergeCell ref="J83:K83"/>
    <mergeCell ref="L83:M83"/>
    <mergeCell ref="A84:G84"/>
    <mergeCell ref="H84:I84"/>
    <mergeCell ref="J84:K84"/>
    <mergeCell ref="L84:M84"/>
    <mergeCell ref="A85:G85"/>
    <mergeCell ref="H85:I85"/>
    <mergeCell ref="J85:K85"/>
    <mergeCell ref="L85:M85"/>
    <mergeCell ref="A86:G86"/>
    <mergeCell ref="H86:I86"/>
    <mergeCell ref="J86:K86"/>
    <mergeCell ref="L86:M86"/>
    <mergeCell ref="A87:G87"/>
    <mergeCell ref="H87:I87"/>
    <mergeCell ref="J87:K87"/>
    <mergeCell ref="L87:M87"/>
    <mergeCell ref="A88:G88"/>
    <mergeCell ref="H88:I88"/>
    <mergeCell ref="J88:K88"/>
    <mergeCell ref="L88:M88"/>
    <mergeCell ref="A89:M89"/>
    <mergeCell ref="A90:G90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113:G113"/>
    <mergeCell ref="A114:G114"/>
    <mergeCell ref="A115:G115"/>
    <mergeCell ref="A116:G116"/>
    <mergeCell ref="A117:G117"/>
    <mergeCell ref="A118:G118"/>
    <mergeCell ref="A119:G119"/>
    <mergeCell ref="A120:G120"/>
    <mergeCell ref="A121:G12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-0.249977111117893"/>
    <outlinePr applyStyles="0" showOutlineSymbols="1" summaryBelow="1" summaryRight="1"/>
    <pageSetUpPr autoPageBreaks="1" fitToPage="0"/>
  </sheetPr>
  <sheetViews>
    <sheetView workbookViewId="0" zoomScale="100">
      <selection activeCell="I10" activeCellId="0" sqref="I10:M10"/>
    </sheetView>
  </sheetViews>
  <sheetFormatPr defaultRowHeight="14.25"/>
  <sheetData>
    <row r="1" ht="26.25">
      <c r="A1" s="452" t="s">
        <v>187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3" ht="18.75">
      <c r="A3" s="453" t="s">
        <v>188</v>
      </c>
      <c r="B3" s="454"/>
      <c r="C3" s="454"/>
      <c r="D3" s="454"/>
      <c r="E3" s="454"/>
      <c r="F3" s="454"/>
      <c r="G3" s="454"/>
      <c r="H3" s="455"/>
      <c r="I3" s="456" t="s">
        <v>189</v>
      </c>
      <c r="J3" s="454"/>
      <c r="K3" s="454"/>
      <c r="L3" s="454"/>
      <c r="M3" s="455"/>
    </row>
    <row r="4" ht="18.75">
      <c r="A4" s="453" t="s">
        <v>190</v>
      </c>
      <c r="B4" s="454"/>
      <c r="C4" s="454"/>
      <c r="D4" s="454"/>
      <c r="E4" s="454"/>
      <c r="F4" s="454"/>
      <c r="G4" s="454"/>
      <c r="H4" s="455"/>
      <c r="I4" s="456" t="s">
        <v>191</v>
      </c>
      <c r="J4" s="454"/>
      <c r="K4" s="454"/>
      <c r="L4" s="454"/>
      <c r="M4" s="455"/>
    </row>
    <row r="5" ht="18.75">
      <c r="A5" s="453" t="s">
        <v>192</v>
      </c>
      <c r="B5" s="454"/>
      <c r="C5" s="454"/>
      <c r="D5" s="454"/>
      <c r="E5" s="454"/>
      <c r="F5" s="454"/>
      <c r="G5" s="454"/>
      <c r="H5" s="455"/>
      <c r="I5" s="453" t="s">
        <v>193</v>
      </c>
      <c r="J5" s="454"/>
      <c r="K5" s="454"/>
      <c r="L5" s="454"/>
      <c r="M5" s="455"/>
    </row>
    <row r="6" ht="18.75">
      <c r="A6" s="453" t="s">
        <v>194</v>
      </c>
      <c r="B6" s="454"/>
      <c r="C6" s="454"/>
      <c r="D6" s="454"/>
      <c r="E6" s="454"/>
      <c r="F6" s="454"/>
      <c r="G6" s="454"/>
      <c r="H6" s="455"/>
      <c r="I6" s="457">
        <v>637267</v>
      </c>
      <c r="J6" s="458"/>
      <c r="K6" s="458"/>
      <c r="L6" s="458"/>
      <c r="M6" s="459"/>
    </row>
    <row r="7" ht="18.75">
      <c r="A7" s="453" t="s">
        <v>195</v>
      </c>
      <c r="B7" s="454"/>
      <c r="C7" s="454"/>
      <c r="D7" s="454"/>
      <c r="E7" s="454"/>
      <c r="F7" s="454"/>
      <c r="G7" s="454"/>
      <c r="H7" s="455"/>
      <c r="I7" s="457">
        <v>643324</v>
      </c>
      <c r="J7" s="458"/>
      <c r="K7" s="458"/>
      <c r="L7" s="458"/>
      <c r="M7" s="459"/>
    </row>
    <row r="8" ht="34.5" customHeight="1">
      <c r="A8" s="453" t="s">
        <v>196</v>
      </c>
      <c r="B8" s="460"/>
      <c r="C8" s="460"/>
      <c r="D8" s="460"/>
      <c r="E8" s="460"/>
      <c r="F8" s="461" t="str">
        <f>$I$3</f>
        <v xml:space="preserve">III квартал 2021 г.</v>
      </c>
      <c r="G8" s="89"/>
      <c r="H8" s="90"/>
      <c r="I8" s="457">
        <v>2</v>
      </c>
      <c r="J8" s="458"/>
      <c r="K8" s="458"/>
      <c r="L8" s="458"/>
      <c r="M8" s="459"/>
    </row>
    <row r="9" ht="35.25" customHeight="1">
      <c r="A9" s="453" t="s">
        <v>196</v>
      </c>
      <c r="B9" s="460"/>
      <c r="C9" s="460"/>
      <c r="D9" s="460"/>
      <c r="E9" s="460"/>
      <c r="F9" s="461" t="str">
        <f>$I$4</f>
        <v xml:space="preserve">III квартал 2020 г.</v>
      </c>
      <c r="G9" s="89"/>
      <c r="H9" s="90"/>
      <c r="I9" s="457">
        <v>0</v>
      </c>
      <c r="J9" s="458"/>
      <c r="K9" s="458"/>
      <c r="L9" s="458"/>
      <c r="M9" s="459"/>
    </row>
    <row r="10" ht="37.5" customHeight="1">
      <c r="A10" s="453" t="s">
        <v>196</v>
      </c>
      <c r="B10" s="460"/>
      <c r="C10" s="460"/>
      <c r="D10" s="460"/>
      <c r="E10" s="460"/>
      <c r="F10" s="461" t="str">
        <f>$I$5</f>
        <v xml:space="preserve">II квартал 2021 г.</v>
      </c>
      <c r="G10" s="89"/>
      <c r="H10" s="90"/>
      <c r="I10" s="457">
        <v>0</v>
      </c>
      <c r="J10" s="458"/>
      <c r="K10" s="458"/>
      <c r="L10" s="458"/>
      <c r="M10" s="459"/>
    </row>
    <row r="11" ht="33.75" customHeight="1">
      <c r="A11" s="453" t="s">
        <v>197</v>
      </c>
      <c r="B11" s="460"/>
      <c r="C11" s="460"/>
      <c r="D11" s="460"/>
      <c r="E11" s="460"/>
      <c r="F11" s="461" t="str">
        <f>$I$3</f>
        <v xml:space="preserve">III квартал 2021 г.</v>
      </c>
      <c r="G11" s="89"/>
      <c r="H11" s="90"/>
      <c r="I11" s="457">
        <v>0</v>
      </c>
      <c r="J11" s="458"/>
      <c r="K11" s="458"/>
      <c r="L11" s="458"/>
      <c r="M11" s="459"/>
    </row>
    <row r="12" ht="34.5" customHeight="1">
      <c r="A12" s="453" t="s">
        <v>197</v>
      </c>
      <c r="B12" s="460"/>
      <c r="C12" s="460"/>
      <c r="D12" s="460"/>
      <c r="E12" s="460"/>
      <c r="F12" s="461" t="str">
        <f>$I$4</f>
        <v xml:space="preserve">III квартал 2020 г.</v>
      </c>
      <c r="G12" s="89"/>
      <c r="H12" s="90"/>
      <c r="I12" s="457">
        <v>0</v>
      </c>
      <c r="J12" s="458"/>
      <c r="K12" s="458"/>
      <c r="L12" s="458"/>
      <c r="M12" s="459"/>
    </row>
    <row r="13" ht="35.25" customHeight="1">
      <c r="A13" s="453" t="s">
        <v>197</v>
      </c>
      <c r="B13" s="460"/>
      <c r="C13" s="460"/>
      <c r="D13" s="460"/>
      <c r="E13" s="460"/>
      <c r="F13" s="461" t="str">
        <f>$I$5</f>
        <v xml:space="preserve">II квартал 2021 г.</v>
      </c>
      <c r="G13" s="89"/>
      <c r="H13" s="90"/>
      <c r="I13" s="457">
        <v>0</v>
      </c>
      <c r="J13" s="458"/>
      <c r="K13" s="458"/>
      <c r="L13" s="458"/>
      <c r="M13" s="459"/>
    </row>
    <row r="14" ht="18.75">
      <c r="A14" s="453"/>
      <c r="B14" s="454"/>
      <c r="C14" s="454"/>
      <c r="D14" s="454"/>
      <c r="E14" s="454"/>
      <c r="F14" s="454"/>
      <c r="G14" s="454"/>
      <c r="H14" s="455"/>
      <c r="I14" s="453"/>
      <c r="J14" s="454"/>
      <c r="K14" s="454"/>
      <c r="L14" s="454"/>
      <c r="M14" s="455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2:E12"/>
    <mergeCell ref="F12:H12"/>
    <mergeCell ref="I12:M12"/>
    <mergeCell ref="A13:E13"/>
    <mergeCell ref="F13:H13"/>
    <mergeCell ref="I13:M13"/>
    <mergeCell ref="A14:H14"/>
    <mergeCell ref="I14:M14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1:1048576"/>
    </sheetView>
  </sheetViews>
  <sheetFormatPr defaultRowHeight="14.25"/>
  <cols>
    <col bestFit="1" customWidth="1" min="1" max="3" style="2" width="5.42578125"/>
    <col bestFit="1" customWidth="1" min="4" max="4" style="2" width="51.42578125"/>
    <col bestFit="1" customWidth="1" min="257" max="259" width="5.42578125"/>
    <col bestFit="1" customWidth="1" min="260" max="260" width="51.42578125"/>
    <col bestFit="1" customWidth="1" min="513" max="515" width="5.42578125"/>
    <col bestFit="1" customWidth="1" min="516" max="516" width="51.42578125"/>
    <col bestFit="1" customWidth="1" min="769" max="771" width="5.42578125"/>
    <col bestFit="1" customWidth="1" min="772" max="772" width="51.42578125"/>
    <col bestFit="1" customWidth="1" min="1025" max="1027" width="5.42578125"/>
    <col bestFit="1" customWidth="1" min="1028" max="1028" width="51.42578125"/>
    <col bestFit="1" customWidth="1" min="1281" max="1283" width="5.42578125"/>
    <col bestFit="1" customWidth="1" min="1284" max="1284" width="51.42578125"/>
    <col bestFit="1" customWidth="1" min="1537" max="1539" width="5.42578125"/>
    <col bestFit="1" customWidth="1" min="1540" max="1540" width="51.42578125"/>
    <col bestFit="1" customWidth="1" min="1793" max="1795" width="5.42578125"/>
    <col bestFit="1" customWidth="1" min="1796" max="1796" width="51.42578125"/>
    <col bestFit="1" customWidth="1" min="2049" max="2051" width="5.42578125"/>
    <col bestFit="1" customWidth="1" min="2052" max="2052" width="51.42578125"/>
    <col bestFit="1" customWidth="1" min="2305" max="2307" width="5.42578125"/>
    <col bestFit="1" customWidth="1" min="2308" max="2308" width="51.42578125"/>
    <col bestFit="1" customWidth="1" min="2561" max="2563" width="5.42578125"/>
    <col bestFit="1" customWidth="1" min="2564" max="2564" width="51.42578125"/>
    <col bestFit="1" customWidth="1" min="2817" max="2819" width="5.42578125"/>
    <col bestFit="1" customWidth="1" min="2820" max="2820" width="51.42578125"/>
    <col bestFit="1" customWidth="1" min="3073" max="3075" width="5.42578125"/>
    <col bestFit="1" customWidth="1" min="3076" max="3076" width="51.42578125"/>
    <col bestFit="1" customWidth="1" min="3329" max="3331" width="5.42578125"/>
    <col bestFit="1" customWidth="1" min="3332" max="3332" width="51.42578125"/>
    <col bestFit="1" customWidth="1" min="3585" max="3587" width="5.42578125"/>
    <col bestFit="1" customWidth="1" min="3588" max="3588" width="51.42578125"/>
    <col bestFit="1" customWidth="1" min="3841" max="3843" width="5.42578125"/>
    <col bestFit="1" customWidth="1" min="3844" max="3844" width="51.42578125"/>
    <col bestFit="1" customWidth="1" min="4097" max="4099" width="5.42578125"/>
    <col bestFit="1" customWidth="1" min="4100" max="4100" width="51.42578125"/>
    <col bestFit="1" customWidth="1" min="4353" max="4355" width="5.42578125"/>
    <col bestFit="1" customWidth="1" min="4356" max="4356" width="51.42578125"/>
    <col bestFit="1" customWidth="1" min="4609" max="4611" width="5.42578125"/>
    <col bestFit="1" customWidth="1" min="4612" max="4612" width="51.42578125"/>
    <col bestFit="1" customWidth="1" min="4865" max="4867" width="5.42578125"/>
    <col bestFit="1" customWidth="1" min="4868" max="4868" width="51.42578125"/>
    <col bestFit="1" customWidth="1" min="5121" max="5123" width="5.42578125"/>
    <col bestFit="1" customWidth="1" min="5124" max="5124" width="51.42578125"/>
    <col bestFit="1" customWidth="1" min="5377" max="5379" width="5.42578125"/>
    <col bestFit="1" customWidth="1" min="5380" max="5380" width="51.42578125"/>
    <col bestFit="1" customWidth="1" min="5633" max="5635" width="5.42578125"/>
    <col bestFit="1" customWidth="1" min="5636" max="5636" width="51.42578125"/>
    <col bestFit="1" customWidth="1" min="5889" max="5891" width="5.42578125"/>
    <col bestFit="1" customWidth="1" min="5892" max="5892" width="51.42578125"/>
    <col bestFit="1" customWidth="1" min="6145" max="6147" width="5.42578125"/>
    <col bestFit="1" customWidth="1" min="6148" max="6148" width="51.42578125"/>
    <col bestFit="1" customWidth="1" min="6401" max="6403" width="5.42578125"/>
    <col bestFit="1" customWidth="1" min="6404" max="6404" width="51.42578125"/>
    <col bestFit="1" customWidth="1" min="6657" max="6659" width="5.42578125"/>
    <col bestFit="1" customWidth="1" min="6660" max="6660" width="51.42578125"/>
    <col bestFit="1" customWidth="1" min="6913" max="6915" width="5.42578125"/>
    <col bestFit="1" customWidth="1" min="6916" max="6916" width="51.42578125"/>
    <col bestFit="1" customWidth="1" min="7169" max="7171" width="5.42578125"/>
    <col bestFit="1" customWidth="1" min="7172" max="7172" width="51.42578125"/>
    <col bestFit="1" customWidth="1" min="7425" max="7427" width="5.42578125"/>
    <col bestFit="1" customWidth="1" min="7428" max="7428" width="51.42578125"/>
    <col bestFit="1" customWidth="1" min="7681" max="7683" width="5.42578125"/>
    <col bestFit="1" customWidth="1" min="7684" max="7684" width="51.42578125"/>
    <col bestFit="1" customWidth="1" min="7937" max="7939" width="5.42578125"/>
    <col bestFit="1" customWidth="1" min="7940" max="7940" width="51.42578125"/>
    <col bestFit="1" customWidth="1" min="8193" max="8195" width="5.42578125"/>
    <col bestFit="1" customWidth="1" min="8196" max="8196" width="51.42578125"/>
    <col bestFit="1" customWidth="1" min="8449" max="8451" width="5.42578125"/>
    <col bestFit="1" customWidth="1" min="8452" max="8452" width="51.42578125"/>
    <col bestFit="1" customWidth="1" min="8705" max="8707" width="5.42578125"/>
    <col bestFit="1" customWidth="1" min="8708" max="8708" width="51.42578125"/>
    <col bestFit="1" customWidth="1" min="8961" max="8963" width="5.42578125"/>
    <col bestFit="1" customWidth="1" min="8964" max="8964" width="51.42578125"/>
    <col bestFit="1" customWidth="1" min="9217" max="9219" width="5.42578125"/>
    <col bestFit="1" customWidth="1" min="9220" max="9220" width="51.42578125"/>
    <col bestFit="1" customWidth="1" min="9473" max="9475" width="5.42578125"/>
    <col bestFit="1" customWidth="1" min="9476" max="9476" width="51.42578125"/>
    <col bestFit="1" customWidth="1" min="9729" max="9731" width="5.42578125"/>
    <col bestFit="1" customWidth="1" min="9732" max="9732" width="51.42578125"/>
    <col bestFit="1" customWidth="1" min="9985" max="9987" width="5.42578125"/>
    <col bestFit="1" customWidth="1" min="9988" max="9988" width="51.42578125"/>
    <col bestFit="1" customWidth="1" min="10241" max="10243" width="5.42578125"/>
    <col bestFit="1" customWidth="1" min="10244" max="10244" width="51.42578125"/>
    <col bestFit="1" customWidth="1" min="10497" max="10499" width="5.42578125"/>
    <col bestFit="1" customWidth="1" min="10500" max="10500" width="51.42578125"/>
    <col bestFit="1" customWidth="1" min="10753" max="10755" width="5.42578125"/>
    <col bestFit="1" customWidth="1" min="10756" max="10756" width="51.42578125"/>
    <col bestFit="1" customWidth="1" min="11009" max="11011" width="5.42578125"/>
    <col bestFit="1" customWidth="1" min="11012" max="11012" width="51.42578125"/>
    <col bestFit="1" customWidth="1" min="11265" max="11267" width="5.42578125"/>
    <col bestFit="1" customWidth="1" min="11268" max="11268" width="51.42578125"/>
    <col bestFit="1" customWidth="1" min="11521" max="11523" width="5.42578125"/>
    <col bestFit="1" customWidth="1" min="11524" max="11524" width="51.42578125"/>
    <col bestFit="1" customWidth="1" min="11777" max="11779" width="5.42578125"/>
    <col bestFit="1" customWidth="1" min="11780" max="11780" width="51.42578125"/>
    <col bestFit="1" customWidth="1" min="12033" max="12035" width="5.42578125"/>
    <col bestFit="1" customWidth="1" min="12036" max="12036" width="51.42578125"/>
    <col bestFit="1" customWidth="1" min="12289" max="12291" width="5.42578125"/>
    <col bestFit="1" customWidth="1" min="12292" max="12292" width="51.42578125"/>
    <col bestFit="1" customWidth="1" min="12545" max="12547" width="5.42578125"/>
    <col bestFit="1" customWidth="1" min="12548" max="12548" width="51.42578125"/>
    <col bestFit="1" customWidth="1" min="12801" max="12803" width="5.42578125"/>
    <col bestFit="1" customWidth="1" min="12804" max="12804" width="51.42578125"/>
    <col bestFit="1" customWidth="1" min="13057" max="13059" width="5.42578125"/>
    <col bestFit="1" customWidth="1" min="13060" max="13060" width="51.42578125"/>
    <col bestFit="1" customWidth="1" min="13313" max="13315" width="5.42578125"/>
    <col bestFit="1" customWidth="1" min="13316" max="13316" width="51.42578125"/>
    <col bestFit="1" customWidth="1" min="13569" max="13571" width="5.42578125"/>
    <col bestFit="1" customWidth="1" min="13572" max="13572" width="51.42578125"/>
    <col bestFit="1" customWidth="1" min="13825" max="13827" width="5.42578125"/>
    <col bestFit="1" customWidth="1" min="13828" max="13828" width="51.42578125"/>
    <col bestFit="1" customWidth="1" min="14081" max="14083" width="5.42578125"/>
    <col bestFit="1" customWidth="1" min="14084" max="14084" width="51.42578125"/>
    <col bestFit="1" customWidth="1" min="14337" max="14339" width="5.42578125"/>
    <col bestFit="1" customWidth="1" min="14340" max="14340" width="51.42578125"/>
    <col bestFit="1" customWidth="1" min="14593" max="14595" width="5.42578125"/>
    <col bestFit="1" customWidth="1" min="14596" max="14596" width="51.42578125"/>
    <col bestFit="1" customWidth="1" min="14849" max="14851" width="5.42578125"/>
    <col bestFit="1" customWidth="1" min="14852" max="14852" width="51.42578125"/>
    <col bestFit="1" customWidth="1" min="15105" max="15107" width="5.42578125"/>
    <col bestFit="1" customWidth="1" min="15108" max="15108" width="51.42578125"/>
    <col bestFit="1" customWidth="1" min="15361" max="15363" width="5.42578125"/>
    <col bestFit="1" customWidth="1" min="15364" max="15364" width="51.42578125"/>
    <col bestFit="1" customWidth="1" min="15617" max="15619" width="5.42578125"/>
    <col bestFit="1" customWidth="1" min="15620" max="15620" width="51.42578125"/>
    <col bestFit="1" customWidth="1" min="15873" max="15875" width="5.42578125"/>
    <col bestFit="1" customWidth="1" min="15876" max="15876" width="51.42578125"/>
    <col bestFit="1" customWidth="1" min="16129" max="16131" width="5.42578125"/>
    <col bestFit="1" customWidth="1" min="16132" max="16132" width="51.42578125"/>
  </cols>
  <sheetData>
    <row r="2">
      <c r="A2" s="462">
        <v>1</v>
      </c>
      <c r="B2" s="2" t="s">
        <v>198</v>
      </c>
    </row>
    <row r="3">
      <c r="A3" s="462">
        <v>2</v>
      </c>
      <c r="B3" s="2" t="s">
        <v>199</v>
      </c>
      <c r="E3" s="2">
        <v>16</v>
      </c>
      <c r="F3" s="2">
        <v>12</v>
      </c>
      <c r="G3" s="2">
        <v>22</v>
      </c>
    </row>
    <row r="4">
      <c r="A4" s="462">
        <v>3</v>
      </c>
      <c r="B4" s="2" t="s">
        <v>200</v>
      </c>
      <c r="E4" s="2">
        <v>3</v>
      </c>
      <c r="F4" s="2">
        <v>4</v>
      </c>
      <c r="G4" s="2">
        <v>0</v>
      </c>
    </row>
    <row r="5">
      <c r="A5" s="462">
        <v>4</v>
      </c>
      <c r="B5" s="2" t="s">
        <v>201</v>
      </c>
      <c r="E5" s="2">
        <v>13</v>
      </c>
      <c r="F5" s="2">
        <v>8</v>
      </c>
      <c r="G5" s="2">
        <v>1</v>
      </c>
    </row>
    <row r="6">
      <c r="A6" s="462">
        <v>5</v>
      </c>
      <c r="B6" s="2" t="s">
        <v>202</v>
      </c>
      <c r="E6" s="2">
        <v>0</v>
      </c>
      <c r="F6" s="2">
        <v>0</v>
      </c>
      <c r="G6" s="2">
        <v>0</v>
      </c>
    </row>
    <row r="7">
      <c r="A7" s="462">
        <v>6</v>
      </c>
      <c r="B7" s="2" t="s">
        <v>203</v>
      </c>
      <c r="E7" s="2">
        <v>11</v>
      </c>
      <c r="F7" s="2">
        <v>10</v>
      </c>
      <c r="G7" s="2">
        <v>20</v>
      </c>
      <c r="I7" s="2" t="s">
        <v>204</v>
      </c>
    </row>
    <row r="8">
      <c r="A8" s="462">
        <v>7</v>
      </c>
      <c r="B8" s="2" t="s">
        <v>205</v>
      </c>
      <c r="E8" s="2">
        <v>0</v>
      </c>
      <c r="F8" s="2">
        <v>1</v>
      </c>
      <c r="G8" s="2">
        <v>0</v>
      </c>
      <c r="I8" s="2" t="s">
        <v>206</v>
      </c>
    </row>
    <row r="9">
      <c r="A9" s="462">
        <v>8</v>
      </c>
      <c r="B9" s="2" t="s">
        <v>207</v>
      </c>
      <c r="E9" s="2">
        <v>1</v>
      </c>
      <c r="F9" s="2">
        <v>0</v>
      </c>
      <c r="G9" s="2">
        <v>0</v>
      </c>
      <c r="I9" s="2" t="s">
        <v>208</v>
      </c>
    </row>
    <row r="10">
      <c r="A10" s="462">
        <v>9</v>
      </c>
      <c r="B10" s="2" t="s">
        <v>209</v>
      </c>
      <c r="E10" s="2">
        <v>16</v>
      </c>
      <c r="F10" s="2">
        <v>12</v>
      </c>
      <c r="G10" s="2">
        <v>22</v>
      </c>
    </row>
    <row r="11">
      <c r="A11" s="462">
        <v>10</v>
      </c>
      <c r="B11" s="2" t="s">
        <v>210</v>
      </c>
      <c r="E11" s="2">
        <v>0</v>
      </c>
      <c r="F11" s="2">
        <v>0</v>
      </c>
      <c r="G11" s="2">
        <v>0</v>
      </c>
      <c r="I11" s="2" t="s">
        <v>211</v>
      </c>
    </row>
    <row r="12">
      <c r="A12" s="462">
        <v>11</v>
      </c>
      <c r="B12" s="2" t="s">
        <v>212</v>
      </c>
      <c r="E12" s="2">
        <v>0</v>
      </c>
      <c r="F12" s="2">
        <v>0</v>
      </c>
      <c r="G12" s="2">
        <v>0</v>
      </c>
      <c r="I12" s="2" t="s">
        <v>213</v>
      </c>
    </row>
    <row r="13">
      <c r="A13" s="462">
        <v>12</v>
      </c>
      <c r="B13" s="2" t="s">
        <v>214</v>
      </c>
      <c r="E13" s="2">
        <v>0</v>
      </c>
      <c r="F13" s="2">
        <v>0</v>
      </c>
      <c r="G13" s="2">
        <v>0</v>
      </c>
      <c r="I13" s="2" t="s">
        <v>215</v>
      </c>
    </row>
    <row r="14">
      <c r="A14" s="462">
        <v>13</v>
      </c>
      <c r="B14" s="2" t="s">
        <v>216</v>
      </c>
      <c r="E14" s="2">
        <v>0</v>
      </c>
      <c r="F14" s="2">
        <v>0</v>
      </c>
      <c r="G14" s="2">
        <v>0</v>
      </c>
      <c r="I14" s="2" t="s">
        <v>217</v>
      </c>
    </row>
    <row r="15">
      <c r="A15" s="462">
        <v>14</v>
      </c>
      <c r="B15" s="2" t="s">
        <v>218</v>
      </c>
      <c r="E15" s="2">
        <v>0</v>
      </c>
      <c r="F15" s="2">
        <v>0</v>
      </c>
      <c r="G15" s="2">
        <v>0</v>
      </c>
    </row>
    <row r="16">
      <c r="A16" s="462">
        <v>15</v>
      </c>
      <c r="B16" s="2" t="s">
        <v>219</v>
      </c>
      <c r="E16" s="2">
        <v>0</v>
      </c>
      <c r="F16" s="2">
        <v>0</v>
      </c>
      <c r="G16" s="2">
        <v>0</v>
      </c>
      <c r="I16" s="2" t="s">
        <v>220</v>
      </c>
    </row>
    <row r="17">
      <c r="A17" s="462">
        <v>16</v>
      </c>
      <c r="B17" s="2" t="s">
        <v>221</v>
      </c>
      <c r="E17" s="2">
        <v>0</v>
      </c>
      <c r="F17" s="2">
        <v>0</v>
      </c>
      <c r="G17" s="2">
        <v>0</v>
      </c>
      <c r="I17" s="2" t="s">
        <v>222</v>
      </c>
    </row>
    <row r="18">
      <c r="A18" s="462">
        <v>17</v>
      </c>
      <c r="B18" s="2" t="s">
        <v>223</v>
      </c>
      <c r="E18" s="2">
        <v>0</v>
      </c>
      <c r="F18" s="2">
        <v>0</v>
      </c>
      <c r="G18" s="2">
        <v>0</v>
      </c>
      <c r="I18" s="2" t="s">
        <v>224</v>
      </c>
    </row>
    <row r="19">
      <c r="A19" s="462">
        <v>18</v>
      </c>
      <c r="B19" s="2" t="s">
        <v>225</v>
      </c>
      <c r="E19" s="2">
        <v>0</v>
      </c>
      <c r="F19" s="2">
        <v>0</v>
      </c>
      <c r="G19" s="2">
        <v>0</v>
      </c>
      <c r="I19" s="2" t="s">
        <v>226</v>
      </c>
    </row>
    <row r="20">
      <c r="A20" s="462">
        <v>19</v>
      </c>
      <c r="B20" s="2" t="s">
        <v>227</v>
      </c>
      <c r="E20" s="2">
        <v>0</v>
      </c>
      <c r="F20" s="2">
        <v>0</v>
      </c>
      <c r="G20" s="2">
        <v>0</v>
      </c>
      <c r="I20" s="2" t="s">
        <v>228</v>
      </c>
    </row>
    <row r="21">
      <c r="A21" s="462">
        <v>20</v>
      </c>
      <c r="B21" s="2" t="s">
        <v>229</v>
      </c>
      <c r="E21" s="2">
        <v>0</v>
      </c>
      <c r="F21" s="2">
        <v>0</v>
      </c>
      <c r="G21" s="2">
        <v>0</v>
      </c>
      <c r="I21" s="2" t="s">
        <v>230</v>
      </c>
    </row>
    <row r="22">
      <c r="A22" s="462">
        <v>21</v>
      </c>
      <c r="B22" s="2" t="s">
        <v>231</v>
      </c>
      <c r="E22" s="2">
        <v>0</v>
      </c>
      <c r="F22" s="2">
        <v>0</v>
      </c>
      <c r="G22" s="2">
        <v>0</v>
      </c>
      <c r="I22" s="2" t="s">
        <v>232</v>
      </c>
    </row>
    <row r="23">
      <c r="A23" s="462">
        <v>22</v>
      </c>
      <c r="B23" s="2" t="s">
        <v>233</v>
      </c>
      <c r="E23" s="2">
        <v>0</v>
      </c>
      <c r="F23" s="2">
        <v>0</v>
      </c>
      <c r="G23" s="2">
        <v>0</v>
      </c>
      <c r="I23" s="2" t="s">
        <v>234</v>
      </c>
    </row>
    <row r="24">
      <c r="A24" s="462">
        <v>23</v>
      </c>
      <c r="B24" s="2" t="s">
        <v>235</v>
      </c>
      <c r="E24" s="2">
        <v>0</v>
      </c>
      <c r="F24" s="2">
        <v>0</v>
      </c>
      <c r="G24" s="2">
        <v>0</v>
      </c>
      <c r="I24" s="2" t="s">
        <v>236</v>
      </c>
    </row>
    <row r="25">
      <c r="A25" s="462">
        <v>24</v>
      </c>
      <c r="B25" s="2" t="s">
        <v>237</v>
      </c>
      <c r="E25" s="2">
        <v>0</v>
      </c>
      <c r="F25" s="2">
        <v>0</v>
      </c>
      <c r="G25" s="2">
        <v>0</v>
      </c>
    </row>
    <row r="26">
      <c r="A26" s="462">
        <v>25</v>
      </c>
      <c r="B26" s="2" t="s">
        <v>238</v>
      </c>
      <c r="E26" s="2">
        <v>0</v>
      </c>
      <c r="F26" s="2">
        <v>0</v>
      </c>
      <c r="G26" s="2">
        <v>1</v>
      </c>
    </row>
    <row r="27">
      <c r="A27" s="462">
        <v>26</v>
      </c>
      <c r="B27" s="2" t="s">
        <v>239</v>
      </c>
      <c r="E27" s="2">
        <v>0</v>
      </c>
      <c r="F27" s="2">
        <v>0</v>
      </c>
      <c r="G27" s="2">
        <v>0</v>
      </c>
    </row>
    <row r="28">
      <c r="A28" s="462">
        <v>27</v>
      </c>
      <c r="B28" s="2" t="s">
        <v>240</v>
      </c>
      <c r="E28" s="2">
        <v>0</v>
      </c>
      <c r="F28" s="2">
        <v>0</v>
      </c>
      <c r="G28" s="2">
        <v>0</v>
      </c>
    </row>
    <row r="30">
      <c r="A30" s="462">
        <v>28</v>
      </c>
      <c r="B30" s="2" t="s">
        <v>241</v>
      </c>
    </row>
    <row r="31">
      <c r="C31" s="463" t="s">
        <v>242</v>
      </c>
      <c r="E31" s="2">
        <v>8</v>
      </c>
      <c r="F31" s="2">
        <v>9</v>
      </c>
      <c r="G31" s="2">
        <v>17</v>
      </c>
    </row>
    <row r="32">
      <c r="B32" s="462">
        <v>1</v>
      </c>
      <c r="C32" s="2" t="s">
        <v>157</v>
      </c>
      <c r="E32" s="2">
        <v>0</v>
      </c>
      <c r="F32" s="2">
        <v>0</v>
      </c>
      <c r="G32" s="2">
        <v>0</v>
      </c>
      <c r="I32" s="2" t="s">
        <v>157</v>
      </c>
    </row>
    <row r="33">
      <c r="B33" s="462">
        <v>2</v>
      </c>
      <c r="C33" s="2" t="s">
        <v>158</v>
      </c>
      <c r="E33" s="2">
        <v>0</v>
      </c>
      <c r="F33" s="2">
        <v>0</v>
      </c>
      <c r="G33" s="2">
        <v>0</v>
      </c>
      <c r="I33" s="2" t="s">
        <v>158</v>
      </c>
    </row>
    <row r="34">
      <c r="B34" s="462">
        <v>3</v>
      </c>
      <c r="C34" s="2" t="s">
        <v>159</v>
      </c>
      <c r="E34" s="2">
        <v>0</v>
      </c>
      <c r="F34" s="2">
        <v>0</v>
      </c>
      <c r="G34" s="2">
        <v>0</v>
      </c>
      <c r="I34" s="2" t="s">
        <v>159</v>
      </c>
    </row>
    <row r="35">
      <c r="B35" s="462">
        <v>4</v>
      </c>
      <c r="C35" s="2" t="s">
        <v>160</v>
      </c>
      <c r="E35" s="2">
        <v>0</v>
      </c>
      <c r="F35" s="2">
        <v>0</v>
      </c>
      <c r="G35" s="2">
        <v>0</v>
      </c>
      <c r="I35" s="2" t="s">
        <v>160</v>
      </c>
    </row>
    <row r="36">
      <c r="B36" s="462">
        <v>5</v>
      </c>
      <c r="C36" s="2" t="s">
        <v>161</v>
      </c>
      <c r="E36" s="2">
        <v>0</v>
      </c>
      <c r="F36" s="2">
        <v>0</v>
      </c>
      <c r="G36" s="2">
        <v>0</v>
      </c>
      <c r="I36" s="2" t="s">
        <v>161</v>
      </c>
    </row>
    <row r="37">
      <c r="B37" s="462">
        <v>6</v>
      </c>
      <c r="C37" s="2" t="s">
        <v>162</v>
      </c>
      <c r="E37" s="2">
        <v>0</v>
      </c>
      <c r="F37" s="2">
        <v>0</v>
      </c>
      <c r="G37" s="2">
        <v>0</v>
      </c>
      <c r="I37" s="2" t="s">
        <v>162</v>
      </c>
    </row>
    <row r="38">
      <c r="B38" s="462">
        <v>7</v>
      </c>
      <c r="C38" s="2" t="s">
        <v>163</v>
      </c>
      <c r="E38" s="2">
        <v>0</v>
      </c>
      <c r="F38" s="2">
        <v>0</v>
      </c>
      <c r="G38" s="2">
        <v>2</v>
      </c>
      <c r="I38" s="2" t="s">
        <v>163</v>
      </c>
    </row>
    <row r="39">
      <c r="B39" s="462">
        <v>8</v>
      </c>
      <c r="C39" s="2" t="s">
        <v>164</v>
      </c>
      <c r="E39" s="2">
        <v>2</v>
      </c>
      <c r="F39" s="2">
        <v>0</v>
      </c>
      <c r="G39" s="2">
        <v>1</v>
      </c>
      <c r="I39" s="2" t="s">
        <v>164</v>
      </c>
    </row>
    <row r="40">
      <c r="B40" s="462">
        <v>9</v>
      </c>
      <c r="C40" s="2" t="s">
        <v>165</v>
      </c>
      <c r="E40" s="2">
        <v>0</v>
      </c>
      <c r="F40" s="2">
        <v>0</v>
      </c>
      <c r="G40" s="2">
        <v>0</v>
      </c>
      <c r="I40" s="2" t="s">
        <v>165</v>
      </c>
    </row>
    <row r="41">
      <c r="B41" s="462">
        <v>10</v>
      </c>
      <c r="C41" s="2" t="s">
        <v>166</v>
      </c>
      <c r="E41" s="2">
        <v>0</v>
      </c>
      <c r="F41" s="2">
        <v>0</v>
      </c>
      <c r="G41" s="2">
        <v>0</v>
      </c>
      <c r="I41" s="2" t="s">
        <v>166</v>
      </c>
    </row>
    <row r="42">
      <c r="B42" s="462">
        <v>11</v>
      </c>
      <c r="C42" s="2" t="s">
        <v>167</v>
      </c>
      <c r="E42" s="2">
        <v>0</v>
      </c>
      <c r="F42" s="2">
        <v>0</v>
      </c>
      <c r="G42" s="2">
        <v>0</v>
      </c>
      <c r="I42" s="2" t="s">
        <v>167</v>
      </c>
    </row>
    <row r="43">
      <c r="B43" s="462">
        <v>12</v>
      </c>
      <c r="C43" s="2" t="s">
        <v>168</v>
      </c>
      <c r="E43" s="2">
        <v>1</v>
      </c>
      <c r="F43" s="2">
        <v>0</v>
      </c>
      <c r="G43" s="2">
        <v>0</v>
      </c>
      <c r="I43" s="2" t="s">
        <v>168</v>
      </c>
    </row>
    <row r="44">
      <c r="B44" s="462">
        <v>13</v>
      </c>
      <c r="C44" s="2" t="s">
        <v>169</v>
      </c>
      <c r="E44" s="2">
        <v>0</v>
      </c>
      <c r="F44" s="2">
        <v>0</v>
      </c>
      <c r="G44" s="2">
        <v>1</v>
      </c>
      <c r="I44" s="2" t="s">
        <v>169</v>
      </c>
    </row>
    <row r="45">
      <c r="B45" s="462">
        <v>14</v>
      </c>
      <c r="C45" s="2" t="s">
        <v>170</v>
      </c>
      <c r="E45" s="2">
        <v>0</v>
      </c>
      <c r="F45" s="2">
        <v>0</v>
      </c>
      <c r="G45" s="2">
        <v>1</v>
      </c>
      <c r="I45" s="2" t="s">
        <v>170</v>
      </c>
    </row>
    <row r="46">
      <c r="B46" s="462">
        <v>15</v>
      </c>
      <c r="C46" s="2" t="s">
        <v>171</v>
      </c>
      <c r="E46" s="2">
        <v>0</v>
      </c>
      <c r="F46" s="2">
        <v>0</v>
      </c>
      <c r="G46" s="2">
        <v>0</v>
      </c>
      <c r="I46" s="2" t="s">
        <v>171</v>
      </c>
    </row>
    <row r="47">
      <c r="B47" s="462">
        <v>16</v>
      </c>
      <c r="C47" s="2" t="s">
        <v>172</v>
      </c>
      <c r="E47" s="2">
        <v>0</v>
      </c>
      <c r="F47" s="2">
        <v>0</v>
      </c>
      <c r="G47" s="2">
        <v>0</v>
      </c>
      <c r="I47" s="2" t="s">
        <v>172</v>
      </c>
    </row>
    <row r="48">
      <c r="B48" s="462">
        <v>17</v>
      </c>
      <c r="C48" s="2" t="s">
        <v>173</v>
      </c>
      <c r="E48" s="2">
        <v>0</v>
      </c>
      <c r="F48" s="2">
        <v>0</v>
      </c>
      <c r="G48" s="2">
        <v>0</v>
      </c>
      <c r="I48" s="2" t="s">
        <v>173</v>
      </c>
    </row>
    <row r="49">
      <c r="B49" s="462">
        <v>18</v>
      </c>
      <c r="C49" s="2" t="s">
        <v>174</v>
      </c>
      <c r="E49" s="2">
        <v>0</v>
      </c>
      <c r="F49" s="2">
        <v>0</v>
      </c>
      <c r="G49" s="2">
        <v>0</v>
      </c>
      <c r="I49" s="2" t="s">
        <v>174</v>
      </c>
    </row>
    <row r="50">
      <c r="B50" s="462">
        <v>19</v>
      </c>
      <c r="C50" s="2" t="s">
        <v>175</v>
      </c>
      <c r="E50" s="2">
        <v>0</v>
      </c>
      <c r="F50" s="2">
        <v>0</v>
      </c>
      <c r="G50" s="2">
        <v>0</v>
      </c>
      <c r="I50" s="2" t="s">
        <v>175</v>
      </c>
    </row>
    <row r="51">
      <c r="B51" s="462">
        <v>20</v>
      </c>
      <c r="C51" s="2" t="s">
        <v>176</v>
      </c>
      <c r="E51" s="2">
        <v>0</v>
      </c>
      <c r="F51" s="2">
        <v>0</v>
      </c>
      <c r="G51" s="2">
        <v>0</v>
      </c>
      <c r="I51" s="2" t="s">
        <v>176</v>
      </c>
    </row>
    <row r="52">
      <c r="B52" s="462">
        <v>21</v>
      </c>
      <c r="C52" s="2" t="s">
        <v>177</v>
      </c>
      <c r="E52" s="2">
        <v>0</v>
      </c>
      <c r="F52" s="2">
        <v>0</v>
      </c>
      <c r="G52" s="2">
        <v>1</v>
      </c>
      <c r="I52" s="2" t="s">
        <v>177</v>
      </c>
    </row>
    <row r="53">
      <c r="B53" s="462">
        <v>22</v>
      </c>
      <c r="C53" s="2" t="s">
        <v>178</v>
      </c>
      <c r="E53" s="2">
        <v>0</v>
      </c>
      <c r="F53" s="2">
        <v>0</v>
      </c>
      <c r="G53" s="2">
        <v>1</v>
      </c>
      <c r="I53" s="2" t="s">
        <v>178</v>
      </c>
    </row>
    <row r="54">
      <c r="B54" s="462">
        <v>23</v>
      </c>
      <c r="C54" s="2" t="s">
        <v>179</v>
      </c>
      <c r="E54" s="2">
        <v>0</v>
      </c>
      <c r="F54" s="2">
        <v>0</v>
      </c>
      <c r="G54" s="2">
        <v>0</v>
      </c>
      <c r="I54" s="2" t="s">
        <v>179</v>
      </c>
    </row>
    <row r="55">
      <c r="B55" s="462">
        <v>24</v>
      </c>
      <c r="C55" s="2" t="s">
        <v>180</v>
      </c>
      <c r="E55" s="2">
        <v>0</v>
      </c>
      <c r="F55" s="2">
        <v>0</v>
      </c>
      <c r="G55" s="2">
        <v>0</v>
      </c>
      <c r="I55" s="2" t="s">
        <v>180</v>
      </c>
    </row>
    <row r="56">
      <c r="C56" s="2" t="s">
        <v>181</v>
      </c>
      <c r="E56" s="2">
        <v>5</v>
      </c>
      <c r="F56" s="2">
        <v>5</v>
      </c>
      <c r="G56" s="2">
        <v>8</v>
      </c>
      <c r="I56" s="2" t="s">
        <v>181</v>
      </c>
    </row>
    <row r="57">
      <c r="C57" s="2" t="s">
        <v>182</v>
      </c>
      <c r="E57" s="2">
        <v>0</v>
      </c>
      <c r="F57" s="2">
        <v>0</v>
      </c>
      <c r="G57" s="2">
        <v>0</v>
      </c>
      <c r="I57" s="2" t="s">
        <v>182</v>
      </c>
    </row>
    <row r="58">
      <c r="C58" s="2" t="s">
        <v>183</v>
      </c>
      <c r="E58" s="2">
        <v>0</v>
      </c>
      <c r="F58" s="2">
        <v>0</v>
      </c>
      <c r="G58" s="2">
        <v>0</v>
      </c>
      <c r="I58" s="2" t="s">
        <v>183</v>
      </c>
    </row>
    <row r="59">
      <c r="C59" s="2" t="s">
        <v>184</v>
      </c>
      <c r="E59" s="2">
        <v>0</v>
      </c>
      <c r="F59" s="2">
        <v>0</v>
      </c>
      <c r="G59" s="2">
        <v>0</v>
      </c>
      <c r="I59" s="2" t="s">
        <v>184</v>
      </c>
    </row>
    <row r="60">
      <c r="C60" s="2" t="s">
        <v>185</v>
      </c>
      <c r="E60" s="2">
        <v>0</v>
      </c>
      <c r="F60" s="2">
        <v>0</v>
      </c>
      <c r="G60" s="2">
        <v>0</v>
      </c>
      <c r="I60" s="2" t="s">
        <v>185</v>
      </c>
    </row>
    <row r="61">
      <c r="C61" s="2" t="s">
        <v>186</v>
      </c>
      <c r="E61" s="2">
        <v>0</v>
      </c>
      <c r="F61" s="2">
        <v>0</v>
      </c>
      <c r="G61" s="2">
        <v>0</v>
      </c>
      <c r="I61" s="2" t="s">
        <v>186</v>
      </c>
    </row>
    <row r="62">
      <c r="C62" s="2" t="s">
        <v>243</v>
      </c>
      <c r="E62" s="2">
        <v>8</v>
      </c>
      <c r="F62" s="2">
        <v>3</v>
      </c>
      <c r="G62" s="2">
        <v>5</v>
      </c>
      <c r="I62" s="2" t="s">
        <v>243</v>
      </c>
    </row>
    <row r="63">
      <c r="C63" s="2" t="s">
        <v>244</v>
      </c>
      <c r="E63" s="2">
        <v>0</v>
      </c>
      <c r="F63" s="2">
        <v>4</v>
      </c>
      <c r="G63" s="2">
        <v>2</v>
      </c>
      <c r="I63" s="2" t="s">
        <v>244</v>
      </c>
    </row>
    <row r="65">
      <c r="A65" s="462">
        <v>29</v>
      </c>
      <c r="B65" s="2" t="s">
        <v>245</v>
      </c>
    </row>
    <row r="66">
      <c r="B66" s="462">
        <v>1</v>
      </c>
      <c r="C66" s="2" t="s">
        <v>19</v>
      </c>
    </row>
    <row r="67">
      <c r="C67" s="462">
        <v>1</v>
      </c>
      <c r="D67" s="2" t="s">
        <v>34</v>
      </c>
      <c r="E67" s="2">
        <v>0</v>
      </c>
      <c r="F67" s="2">
        <v>0</v>
      </c>
      <c r="G67" s="2">
        <v>0</v>
      </c>
      <c r="I67" s="2" t="s">
        <v>246</v>
      </c>
    </row>
    <row r="68">
      <c r="C68" s="462">
        <v>2</v>
      </c>
      <c r="D68" s="2" t="s">
        <v>35</v>
      </c>
      <c r="E68" s="2">
        <v>0</v>
      </c>
      <c r="F68" s="2">
        <v>0</v>
      </c>
      <c r="G68" s="2">
        <v>0</v>
      </c>
      <c r="I68" s="2" t="s">
        <v>247</v>
      </c>
    </row>
    <row r="69">
      <c r="C69" s="462">
        <v>3</v>
      </c>
      <c r="D69" s="2" t="s">
        <v>36</v>
      </c>
      <c r="E69" s="2">
        <v>0</v>
      </c>
      <c r="F69" s="2">
        <v>0</v>
      </c>
      <c r="G69" s="2">
        <v>0</v>
      </c>
      <c r="I69" s="2" t="s">
        <v>248</v>
      </c>
    </row>
    <row r="70">
      <c r="C70" s="462">
        <v>4</v>
      </c>
      <c r="D70" s="2" t="s">
        <v>37</v>
      </c>
      <c r="E70" s="2">
        <v>0</v>
      </c>
      <c r="F70" s="2">
        <v>0</v>
      </c>
      <c r="G70" s="2">
        <v>0</v>
      </c>
      <c r="I70" s="2" t="s">
        <v>249</v>
      </c>
    </row>
    <row r="71">
      <c r="C71" s="462">
        <v>5</v>
      </c>
      <c r="D71" s="2" t="s">
        <v>38</v>
      </c>
      <c r="E71" s="2">
        <v>0</v>
      </c>
      <c r="F71" s="2">
        <v>0</v>
      </c>
      <c r="G71" s="2">
        <v>0</v>
      </c>
      <c r="I71" s="2" t="s">
        <v>250</v>
      </c>
    </row>
    <row r="72">
      <c r="B72" s="462">
        <v>2</v>
      </c>
      <c r="C72" s="2" t="s">
        <v>51</v>
      </c>
    </row>
    <row r="73">
      <c r="C73" s="462">
        <v>1</v>
      </c>
      <c r="D73" s="2" t="s">
        <v>52</v>
      </c>
      <c r="E73" s="2">
        <v>0</v>
      </c>
      <c r="F73" s="2">
        <v>0</v>
      </c>
      <c r="G73" s="2">
        <v>0</v>
      </c>
      <c r="I73" s="2" t="s">
        <v>251</v>
      </c>
    </row>
    <row r="74">
      <c r="C74" s="462">
        <v>2</v>
      </c>
      <c r="D74" s="2" t="s">
        <v>53</v>
      </c>
      <c r="E74" s="2">
        <v>0</v>
      </c>
      <c r="F74" s="2">
        <v>0</v>
      </c>
      <c r="G74" s="2">
        <v>0</v>
      </c>
      <c r="I74" s="2" t="s">
        <v>252</v>
      </c>
    </row>
    <row r="75">
      <c r="C75" s="462">
        <v>3</v>
      </c>
      <c r="D75" s="2" t="s">
        <v>54</v>
      </c>
      <c r="E75" s="2">
        <v>0</v>
      </c>
      <c r="F75" s="2">
        <v>0</v>
      </c>
      <c r="G75" s="2">
        <v>0</v>
      </c>
      <c r="I75" s="2" t="s">
        <v>253</v>
      </c>
    </row>
    <row r="76">
      <c r="C76" s="462">
        <v>4</v>
      </c>
      <c r="D76" s="2" t="s">
        <v>55</v>
      </c>
      <c r="E76" s="2">
        <v>0</v>
      </c>
      <c r="F76" s="2">
        <v>0</v>
      </c>
      <c r="G76" s="2">
        <v>0</v>
      </c>
      <c r="I76" s="2" t="s">
        <v>254</v>
      </c>
    </row>
    <row r="77">
      <c r="C77" s="462">
        <v>5</v>
      </c>
      <c r="D77" s="2" t="s">
        <v>56</v>
      </c>
      <c r="E77" s="2">
        <v>0</v>
      </c>
      <c r="F77" s="2">
        <v>0</v>
      </c>
      <c r="G77" s="2">
        <v>0</v>
      </c>
      <c r="I77" s="2" t="s">
        <v>255</v>
      </c>
    </row>
    <row r="78">
      <c r="B78" s="462">
        <v>3</v>
      </c>
      <c r="C78" s="2" t="s">
        <v>57</v>
      </c>
    </row>
    <row r="79">
      <c r="C79" s="462">
        <v>1</v>
      </c>
      <c r="D79" s="2" t="s">
        <v>58</v>
      </c>
      <c r="E79" s="2">
        <v>0</v>
      </c>
      <c r="F79" s="2">
        <v>0</v>
      </c>
      <c r="G79" s="2">
        <v>0</v>
      </c>
      <c r="I79" s="2" t="s">
        <v>256</v>
      </c>
    </row>
    <row r="80">
      <c r="C80" s="462">
        <v>2</v>
      </c>
      <c r="D80" s="2" t="s">
        <v>59</v>
      </c>
      <c r="E80" s="2">
        <v>0</v>
      </c>
      <c r="F80" s="2">
        <v>0</v>
      </c>
      <c r="G80" s="2">
        <v>0</v>
      </c>
      <c r="I80" s="2" t="s">
        <v>257</v>
      </c>
    </row>
    <row r="81">
      <c r="C81" s="462">
        <v>3</v>
      </c>
      <c r="D81" s="2" t="s">
        <v>60</v>
      </c>
      <c r="E81" s="2">
        <v>0</v>
      </c>
      <c r="F81" s="2">
        <v>0</v>
      </c>
      <c r="G81" s="2">
        <v>0</v>
      </c>
      <c r="I81" s="2" t="s">
        <v>258</v>
      </c>
    </row>
    <row r="82">
      <c r="C82" s="462">
        <v>4</v>
      </c>
      <c r="D82" s="2" t="s">
        <v>61</v>
      </c>
      <c r="E82" s="2">
        <v>0</v>
      </c>
      <c r="F82" s="2">
        <v>0</v>
      </c>
      <c r="G82" s="2">
        <v>0</v>
      </c>
      <c r="I82" s="2" t="s">
        <v>259</v>
      </c>
    </row>
    <row r="83">
      <c r="C83" s="462">
        <v>5</v>
      </c>
      <c r="D83" s="2" t="s">
        <v>62</v>
      </c>
      <c r="E83" s="2">
        <v>0</v>
      </c>
      <c r="F83" s="2">
        <v>0</v>
      </c>
      <c r="G83" s="2">
        <v>0</v>
      </c>
      <c r="I83" s="2" t="s">
        <v>260</v>
      </c>
    </row>
    <row r="84">
      <c r="B84" s="462">
        <v>4</v>
      </c>
      <c r="C84" s="2" t="s">
        <v>261</v>
      </c>
    </row>
    <row r="85">
      <c r="C85" s="462">
        <v>1</v>
      </c>
      <c r="D85" s="2" t="s">
        <v>46</v>
      </c>
      <c r="E85" s="2">
        <v>0</v>
      </c>
      <c r="F85" s="2">
        <v>0</v>
      </c>
      <c r="G85" s="2">
        <v>0</v>
      </c>
      <c r="I85" s="2" t="s">
        <v>262</v>
      </c>
    </row>
    <row r="86">
      <c r="C86" s="462">
        <v>2</v>
      </c>
      <c r="D86" s="2" t="s">
        <v>47</v>
      </c>
      <c r="E86" s="2">
        <v>0</v>
      </c>
      <c r="F86" s="2">
        <v>0</v>
      </c>
      <c r="G86" s="2">
        <v>0</v>
      </c>
      <c r="I86" s="2" t="s">
        <v>263</v>
      </c>
    </row>
    <row r="87">
      <c r="C87" s="462">
        <v>3</v>
      </c>
      <c r="D87" s="2" t="s">
        <v>48</v>
      </c>
      <c r="E87" s="2">
        <v>0</v>
      </c>
      <c r="F87" s="2">
        <v>0</v>
      </c>
      <c r="G87" s="2">
        <v>0</v>
      </c>
      <c r="I87" s="2" t="s">
        <v>264</v>
      </c>
    </row>
    <row r="88">
      <c r="C88" s="462">
        <v>4</v>
      </c>
      <c r="D88" s="2" t="s">
        <v>49</v>
      </c>
      <c r="E88" s="2">
        <v>0</v>
      </c>
      <c r="F88" s="2">
        <v>0</v>
      </c>
      <c r="G88" s="2">
        <v>0</v>
      </c>
      <c r="I88" s="2" t="s">
        <v>265</v>
      </c>
    </row>
    <row r="89">
      <c r="C89" s="462">
        <v>5</v>
      </c>
      <c r="D89" s="2" t="s">
        <v>50</v>
      </c>
      <c r="E89" s="2">
        <v>0</v>
      </c>
      <c r="F89" s="2">
        <v>0</v>
      </c>
      <c r="G89" s="2">
        <v>0</v>
      </c>
      <c r="I89" s="2" t="s">
        <v>266</v>
      </c>
    </row>
    <row r="90">
      <c r="B90" s="462">
        <v>5</v>
      </c>
      <c r="C90" s="2" t="s">
        <v>39</v>
      </c>
    </row>
    <row r="91">
      <c r="C91" s="462">
        <v>1</v>
      </c>
      <c r="D91" s="2" t="s">
        <v>267</v>
      </c>
      <c r="E91" s="2">
        <v>0</v>
      </c>
      <c r="F91" s="2">
        <v>0</v>
      </c>
      <c r="G91" s="2">
        <v>0</v>
      </c>
      <c r="I91" s="2" t="s">
        <v>268</v>
      </c>
    </row>
    <row r="92">
      <c r="C92" s="462">
        <v>2</v>
      </c>
      <c r="D92" s="2" t="s">
        <v>41</v>
      </c>
      <c r="E92" s="2">
        <v>0</v>
      </c>
      <c r="F92" s="2">
        <v>0</v>
      </c>
      <c r="G92" s="2">
        <v>0</v>
      </c>
      <c r="I92" s="2" t="s">
        <v>269</v>
      </c>
    </row>
    <row r="93">
      <c r="C93" s="462">
        <v>3</v>
      </c>
      <c r="D93" s="2" t="s">
        <v>270</v>
      </c>
      <c r="E93" s="2">
        <v>0</v>
      </c>
      <c r="F93" s="2">
        <v>0</v>
      </c>
      <c r="G93" s="2">
        <v>0</v>
      </c>
      <c r="I93" s="2" t="s">
        <v>271</v>
      </c>
    </row>
    <row r="94">
      <c r="C94" s="462">
        <v>4</v>
      </c>
      <c r="D94" s="2" t="s">
        <v>272</v>
      </c>
      <c r="E94" s="2">
        <v>0</v>
      </c>
      <c r="F94" s="2">
        <v>0</v>
      </c>
      <c r="G94" s="2">
        <v>0</v>
      </c>
      <c r="I94" s="2" t="s">
        <v>273</v>
      </c>
    </row>
    <row r="95">
      <c r="C95" s="462">
        <v>5</v>
      </c>
      <c r="D95" s="2" t="s">
        <v>274</v>
      </c>
      <c r="E95" s="2">
        <v>0</v>
      </c>
      <c r="F95" s="2">
        <v>0</v>
      </c>
      <c r="G95" s="2">
        <v>0</v>
      </c>
      <c r="I95" s="2" t="s">
        <v>275</v>
      </c>
    </row>
    <row r="96">
      <c r="C96" s="462">
        <v>6</v>
      </c>
      <c r="D96" s="2" t="s">
        <v>276</v>
      </c>
      <c r="E96" s="2">
        <v>0</v>
      </c>
      <c r="F96" s="2">
        <v>0</v>
      </c>
      <c r="G96" s="2">
        <v>0</v>
      </c>
      <c r="I96" s="2" t="s">
        <v>277</v>
      </c>
    </row>
    <row r="97">
      <c r="C97" s="462">
        <v>7</v>
      </c>
      <c r="D97" s="2" t="s">
        <v>278</v>
      </c>
      <c r="E97" s="2">
        <v>0</v>
      </c>
      <c r="F97" s="2">
        <v>0</v>
      </c>
      <c r="G97" s="2">
        <v>0</v>
      </c>
      <c r="I97" s="2" t="s">
        <v>279</v>
      </c>
    </row>
    <row r="98">
      <c r="C98" s="462">
        <v>8</v>
      </c>
      <c r="D98" s="2" t="s">
        <v>280</v>
      </c>
      <c r="E98" s="2">
        <v>0</v>
      </c>
      <c r="F98" s="2">
        <v>0</v>
      </c>
      <c r="G98" s="2">
        <v>0</v>
      </c>
      <c r="I98" s="2" t="s">
        <v>281</v>
      </c>
    </row>
    <row r="99">
      <c r="C99" s="462">
        <v>9</v>
      </c>
      <c r="D99" s="2" t="s">
        <v>282</v>
      </c>
      <c r="E99" s="2">
        <v>0</v>
      </c>
      <c r="F99" s="2">
        <v>0</v>
      </c>
      <c r="G99" s="2">
        <v>0</v>
      </c>
      <c r="I99" s="2" t="s">
        <v>283</v>
      </c>
    </row>
    <row r="100">
      <c r="C100" s="462">
        <v>10</v>
      </c>
      <c r="D100" s="2" t="s">
        <v>284</v>
      </c>
      <c r="E100" s="2">
        <v>0</v>
      </c>
      <c r="F100" s="2">
        <v>0</v>
      </c>
      <c r="G100" s="2">
        <v>0</v>
      </c>
      <c r="I100" s="2" t="s">
        <v>285</v>
      </c>
    </row>
    <row r="101">
      <c r="C101" s="462">
        <v>11</v>
      </c>
      <c r="D101" s="2" t="s">
        <v>286</v>
      </c>
      <c r="E101" s="2">
        <v>0</v>
      </c>
      <c r="F101" s="2">
        <v>0</v>
      </c>
      <c r="G101" s="2">
        <v>0</v>
      </c>
      <c r="I101" s="2" t="s">
        <v>287</v>
      </c>
    </row>
    <row r="103">
      <c r="A103" s="462">
        <v>30</v>
      </c>
      <c r="B103" s="2" t="s">
        <v>288</v>
      </c>
      <c r="E103" s="2">
        <v>1</v>
      </c>
      <c r="F103" s="2">
        <v>2</v>
      </c>
      <c r="G103" s="2">
        <v>3</v>
      </c>
      <c r="H103" s="2">
        <v>4</v>
      </c>
      <c r="I103" s="2">
        <v>5</v>
      </c>
      <c r="K103" s="2">
        <v>1</v>
      </c>
      <c r="L103" s="2">
        <v>2</v>
      </c>
      <c r="M103" s="2">
        <v>3</v>
      </c>
      <c r="N103" s="2">
        <v>4</v>
      </c>
      <c r="O103" s="2">
        <v>5</v>
      </c>
      <c r="Q103" s="2">
        <v>1</v>
      </c>
      <c r="R103" s="2">
        <v>2</v>
      </c>
      <c r="S103" s="2">
        <v>3</v>
      </c>
      <c r="T103" s="2">
        <v>4</v>
      </c>
      <c r="U103" s="2">
        <v>5</v>
      </c>
    </row>
    <row r="104">
      <c r="B104" s="462">
        <v>1</v>
      </c>
      <c r="C104" s="2" t="s">
        <v>157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</row>
    <row r="105">
      <c r="B105" s="462">
        <v>2</v>
      </c>
      <c r="C105" s="2" t="s">
        <v>158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</row>
    <row r="106">
      <c r="B106" s="462">
        <v>3</v>
      </c>
      <c r="C106" s="2" t="s">
        <v>159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</row>
    <row r="107">
      <c r="B107" s="462">
        <v>4</v>
      </c>
      <c r="C107" s="2" t="s">
        <v>160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</row>
    <row r="108">
      <c r="B108" s="462">
        <v>5</v>
      </c>
      <c r="C108" s="2" t="s">
        <v>161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</row>
    <row r="109">
      <c r="B109" s="462">
        <v>6</v>
      </c>
      <c r="C109" s="2" t="s">
        <v>162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</row>
    <row r="110">
      <c r="B110" s="462">
        <v>7</v>
      </c>
      <c r="C110" s="2" t="s">
        <v>163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Q110" s="2">
        <v>0</v>
      </c>
      <c r="R110" s="2">
        <v>0</v>
      </c>
      <c r="S110" s="2">
        <v>2</v>
      </c>
      <c r="T110" s="2">
        <v>0</v>
      </c>
      <c r="U110" s="2">
        <v>0</v>
      </c>
    </row>
    <row r="111">
      <c r="B111" s="462">
        <v>8</v>
      </c>
      <c r="C111" s="2" t="s">
        <v>164</v>
      </c>
      <c r="E111" s="2">
        <v>0</v>
      </c>
      <c r="F111" s="2">
        <v>0</v>
      </c>
      <c r="G111" s="2">
        <v>2</v>
      </c>
      <c r="H111" s="2">
        <v>0</v>
      </c>
      <c r="I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</row>
    <row r="112">
      <c r="B112" s="462">
        <v>9</v>
      </c>
      <c r="C112" s="2" t="s">
        <v>165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</row>
    <row r="113">
      <c r="B113" s="462">
        <v>10</v>
      </c>
      <c r="C113" s="2" t="s">
        <v>166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</row>
    <row r="114">
      <c r="B114" s="462">
        <v>11</v>
      </c>
      <c r="C114" s="2" t="s">
        <v>167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</row>
    <row r="115">
      <c r="B115" s="462">
        <v>12</v>
      </c>
      <c r="C115" s="2" t="s">
        <v>168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</row>
    <row r="116">
      <c r="B116" s="462">
        <v>13</v>
      </c>
      <c r="C116" s="2" t="s">
        <v>169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</row>
    <row r="117">
      <c r="B117" s="462">
        <v>14</v>
      </c>
      <c r="C117" s="2" t="s">
        <v>170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</row>
    <row r="118">
      <c r="B118" s="462">
        <v>15</v>
      </c>
      <c r="C118" s="2" t="s">
        <v>171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</row>
    <row r="119">
      <c r="B119" s="462">
        <v>16</v>
      </c>
      <c r="C119" s="2" t="s">
        <v>172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</row>
    <row r="120">
      <c r="B120" s="462">
        <v>17</v>
      </c>
      <c r="C120" s="2" t="s">
        <v>173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</row>
    <row r="121">
      <c r="B121" s="462">
        <v>18</v>
      </c>
      <c r="C121" s="2" t="s">
        <v>174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</row>
    <row r="122">
      <c r="B122" s="462">
        <v>19</v>
      </c>
      <c r="C122" s="2" t="s">
        <v>175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</row>
    <row r="123">
      <c r="B123" s="462">
        <v>20</v>
      </c>
      <c r="C123" s="2" t="s">
        <v>176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</row>
    <row r="124">
      <c r="B124" s="462">
        <v>21</v>
      </c>
      <c r="C124" s="2" t="s">
        <v>177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</row>
    <row r="125">
      <c r="B125" s="462">
        <v>22</v>
      </c>
      <c r="C125" s="2" t="s">
        <v>178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</row>
    <row r="126">
      <c r="B126" s="462">
        <v>23</v>
      </c>
      <c r="C126" s="2" t="s">
        <v>179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</row>
    <row r="127">
      <c r="B127" s="462">
        <v>24</v>
      </c>
      <c r="C127" s="2" t="s">
        <v>180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</row>
    <row r="128">
      <c r="C128" s="2" t="s">
        <v>181</v>
      </c>
      <c r="E128" s="2">
        <v>0</v>
      </c>
      <c r="F128" s="2">
        <v>2</v>
      </c>
      <c r="G128" s="2">
        <v>3</v>
      </c>
      <c r="H128" s="2">
        <v>0</v>
      </c>
      <c r="I128" s="2">
        <v>0</v>
      </c>
      <c r="K128" s="2">
        <v>0</v>
      </c>
      <c r="L128" s="2">
        <v>0</v>
      </c>
      <c r="M128" s="2">
        <v>5</v>
      </c>
      <c r="N128" s="2">
        <v>0</v>
      </c>
      <c r="O128" s="2">
        <v>0</v>
      </c>
      <c r="Q128" s="2">
        <v>0</v>
      </c>
      <c r="R128" s="2">
        <v>0</v>
      </c>
      <c r="S128" s="2">
        <v>6</v>
      </c>
      <c r="T128" s="2">
        <v>0</v>
      </c>
      <c r="U128" s="2">
        <v>2</v>
      </c>
    </row>
    <row r="129">
      <c r="C129" s="2" t="s">
        <v>182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</row>
    <row r="130">
      <c r="C130" s="2" t="s">
        <v>183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</row>
    <row r="131">
      <c r="C131" s="2" t="s">
        <v>184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</row>
    <row r="132">
      <c r="C132" s="2" t="s">
        <v>185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</row>
    <row r="133">
      <c r="C133" s="2" t="s">
        <v>186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</row>
    <row r="135">
      <c r="A135" s="462">
        <v>31</v>
      </c>
      <c r="B135" s="2" t="s">
        <v>133</v>
      </c>
    </row>
    <row r="136">
      <c r="B136" s="462">
        <v>1</v>
      </c>
      <c r="C136" s="463" t="s">
        <v>289</v>
      </c>
      <c r="E136" s="2">
        <v>16</v>
      </c>
      <c r="F136" s="2">
        <v>12</v>
      </c>
      <c r="G136" s="2">
        <v>22</v>
      </c>
    </row>
    <row r="137">
      <c r="B137" s="462">
        <v>2</v>
      </c>
      <c r="C137" s="463" t="s">
        <v>290</v>
      </c>
      <c r="E137" s="2">
        <v>1</v>
      </c>
      <c r="F137" s="2">
        <v>2</v>
      </c>
      <c r="G137" s="2">
        <v>4</v>
      </c>
    </row>
    <row r="138">
      <c r="B138" s="462">
        <v>3</v>
      </c>
      <c r="C138" s="463" t="s">
        <v>291</v>
      </c>
      <c r="E138" s="2">
        <v>16</v>
      </c>
      <c r="F138" s="2">
        <v>12</v>
      </c>
      <c r="G138" s="2">
        <v>22</v>
      </c>
    </row>
    <row r="139">
      <c r="B139" s="462">
        <v>4</v>
      </c>
      <c r="C139" s="463" t="s">
        <v>292</v>
      </c>
      <c r="E139" s="2">
        <v>2</v>
      </c>
      <c r="F139" s="2">
        <v>0</v>
      </c>
      <c r="G139" s="2">
        <v>0</v>
      </c>
    </row>
    <row r="140">
      <c r="B140" s="462">
        <v>5</v>
      </c>
      <c r="C140" s="463" t="s">
        <v>293</v>
      </c>
      <c r="E140" s="2">
        <v>13</v>
      </c>
      <c r="F140" s="2">
        <v>10</v>
      </c>
      <c r="G140" s="2">
        <v>18</v>
      </c>
    </row>
    <row r="141">
      <c r="B141" s="462">
        <v>6</v>
      </c>
      <c r="C141" s="463" t="s">
        <v>294</v>
      </c>
      <c r="E141" s="2">
        <v>0</v>
      </c>
      <c r="F141" s="2">
        <v>0</v>
      </c>
      <c r="G141" s="2">
        <v>0</v>
      </c>
    </row>
    <row r="142">
      <c r="B142" s="462">
        <v>7</v>
      </c>
      <c r="C142" s="463" t="s">
        <v>295</v>
      </c>
      <c r="E142" s="2">
        <v>0</v>
      </c>
      <c r="F142" s="2">
        <v>0</v>
      </c>
      <c r="G142" s="2"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Р7-Офис/6.3.1.70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revision>3</cp:revision>
  <dcterms:created xsi:type="dcterms:W3CDTF">2015-03-05T09:06:58Z</dcterms:created>
  <dcterms:modified xsi:type="dcterms:W3CDTF">2021-10-21T09:20:53Z</dcterms:modified>
</cp:coreProperties>
</file>